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70" yWindow="60" windowWidth="7890" windowHeight="8835" firstSheet="4" activeTab="6"/>
  </bookViews>
  <sheets>
    <sheet name="000000" sheetId="1" state="veryHidden" r:id="rId1"/>
    <sheet name="100000" sheetId="2" state="veryHidden" r:id="rId2"/>
    <sheet name="200000" sheetId="3" state="veryHidden" r:id="rId3"/>
    <sheet name="300000" sheetId="4" state="veryHidden" r:id="rId4"/>
    <sheet name="PL" sheetId="5" r:id="rId5"/>
    <sheet name="BS" sheetId="6" r:id="rId6"/>
    <sheet name="CF-CIE" sheetId="7" r:id="rId7"/>
    <sheet name="CF-stmt" sheetId="8" r:id="rId8"/>
  </sheets>
  <definedNames/>
  <calcPr fullCalcOnLoad="1"/>
</workbook>
</file>

<file path=xl/comments6.xml><?xml version="1.0" encoding="utf-8"?>
<comments xmlns="http://schemas.openxmlformats.org/spreadsheetml/2006/main">
  <authors>
    <author>SM Summit</author>
    <author>Finance03</author>
  </authors>
  <commentList>
    <comment ref="E59" authorId="0">
      <text>
        <r>
          <rPr>
            <b/>
            <sz val="8"/>
            <rFont val="Tahoma"/>
            <family val="0"/>
          </rPr>
          <t xml:space="preserve">
(Shareholder's Fund - Goodwill) / Total Share
</t>
        </r>
      </text>
    </comment>
    <comment ref="G59" authorId="0">
      <text>
        <r>
          <rPr>
            <b/>
            <sz val="8"/>
            <rFont val="Tahoma"/>
            <family val="0"/>
          </rPr>
          <t xml:space="preserve">
(Shareholder's Fund - Goodwill) / Total Share
</t>
        </r>
      </text>
    </comment>
    <comment ref="E25" authorId="1">
      <text>
        <r>
          <rPr>
            <b/>
            <sz val="8"/>
            <rFont val="Tahoma"/>
            <family val="0"/>
          </rPr>
          <t>Finance03:</t>
        </r>
        <r>
          <rPr>
            <sz val="8"/>
            <rFont val="Tahoma"/>
            <family val="0"/>
          </rPr>
          <t xml:space="preserve">
tax recoverable - taxation</t>
        </r>
      </text>
    </comment>
  </commentList>
</comments>
</file>

<file path=xl/comments8.xml><?xml version="1.0" encoding="utf-8"?>
<comments xmlns="http://schemas.openxmlformats.org/spreadsheetml/2006/main">
  <authors>
    <author>Summit CD</author>
  </authors>
  <commentList>
    <comment ref="A76" authorId="0">
      <text>
        <r>
          <rPr>
            <sz val="8"/>
            <rFont val="Tahoma"/>
            <family val="0"/>
          </rPr>
          <t xml:space="preserve">Note:
Deposit with licensed banks amounting to RM 308,817 
(2002 : RM 308,817) 
</t>
        </r>
      </text>
    </comment>
  </commentList>
</comments>
</file>

<file path=xl/sharedStrings.xml><?xml version="1.0" encoding="utf-8"?>
<sst xmlns="http://schemas.openxmlformats.org/spreadsheetml/2006/main" count="170" uniqueCount="141">
  <si>
    <t>Taxation</t>
  </si>
  <si>
    <t>Long Term Investments</t>
  </si>
  <si>
    <t>Current Assets</t>
  </si>
  <si>
    <t>Stocks</t>
  </si>
  <si>
    <t>Trade Debtors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</si>
  <si>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</si>
  <si>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</si>
  <si>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</si>
  <si>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</si>
  <si>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</si>
  <si>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</si>
  <si>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</si>
  <si>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</si>
  <si>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</si>
  <si>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</si>
  <si>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</si>
  <si>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</si>
  <si>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Net Tangible Assets Per Share (Sen)</t>
  </si>
  <si>
    <t>As At End of</t>
  </si>
  <si>
    <t>Current Quarter</t>
  </si>
  <si>
    <t>As At Preceding</t>
  </si>
  <si>
    <t>Financial Year End</t>
  </si>
  <si>
    <t>Hire Purchase Creditors</t>
  </si>
  <si>
    <t>N/A</t>
  </si>
  <si>
    <t>(Audited)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</si>
  <si>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</si>
  <si>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</si>
  <si>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</si>
  <si>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</si>
  <si>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</si>
  <si>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Goodwill on consolidation</t>
  </si>
  <si>
    <t>Deferred taxation</t>
  </si>
  <si>
    <t>Revenue</t>
  </si>
  <si>
    <t>Operating expenses</t>
  </si>
  <si>
    <t>Finance costs</t>
  </si>
  <si>
    <t>Minority interest</t>
  </si>
  <si>
    <t>Earnings / (Loss) per share (sen)</t>
  </si>
  <si>
    <t>Long Term Liabilities</t>
  </si>
  <si>
    <t>Borrowings</t>
  </si>
  <si>
    <t>Property, Plant &amp; Equipment</t>
  </si>
  <si>
    <t xml:space="preserve">   Fully diluted</t>
  </si>
  <si>
    <r>
      <t>SM SUMMIT HOLDINGS BHD</t>
    </r>
    <r>
      <rPr>
        <i/>
        <sz val="10"/>
        <rFont val="Times New Roman"/>
        <family val="1"/>
      </rPr>
      <t xml:space="preserve"> (Company No. 287036-X)</t>
    </r>
  </si>
  <si>
    <t>(Incorporated in Malaysia)</t>
  </si>
  <si>
    <t>(The Condensed Consolidated Income Statements should be read in conjunction with the</t>
  </si>
  <si>
    <t>Profit / (loss) from operations</t>
  </si>
  <si>
    <t>Profit / (loss) before tax</t>
  </si>
  <si>
    <t>Page 1 of 11</t>
  </si>
  <si>
    <t>Page 2 of 11</t>
  </si>
  <si>
    <t>Individual Quarter</t>
  </si>
  <si>
    <t>Cumulative Quarter</t>
  </si>
  <si>
    <t>Profit / (loss) after tax</t>
  </si>
  <si>
    <t>Net profit / (loss) for the period</t>
  </si>
  <si>
    <t>Condensed Consolidated Statements of Changes in Equity</t>
  </si>
  <si>
    <t>Share</t>
  </si>
  <si>
    <t>Revaluation</t>
  </si>
  <si>
    <t>Premium</t>
  </si>
  <si>
    <t>Reserve</t>
  </si>
  <si>
    <t>Retained Profits</t>
  </si>
  <si>
    <t>Total</t>
  </si>
  <si>
    <t>Prior year adjustment</t>
  </si>
  <si>
    <t>Audit Adjustment taken in the year</t>
  </si>
  <si>
    <t>(The Condensed Consolidated Statements of Changes in Equity should be read in conjunction</t>
  </si>
  <si>
    <t>Adjustment for non-cash flow:-</t>
  </si>
  <si>
    <t xml:space="preserve">   Depreciation of fixed assets</t>
  </si>
  <si>
    <t xml:space="preserve">   Interest income</t>
  </si>
  <si>
    <t xml:space="preserve">   Interest expense</t>
  </si>
  <si>
    <t xml:space="preserve">   Amortisation of goodwill</t>
  </si>
  <si>
    <t xml:space="preserve">   Taxation</t>
  </si>
  <si>
    <t>Operating profit before changes in working capital</t>
  </si>
  <si>
    <t>Changes in working capital</t>
  </si>
  <si>
    <t xml:space="preserve">   Inventories</t>
  </si>
  <si>
    <t xml:space="preserve">   Receivables</t>
  </si>
  <si>
    <t xml:space="preserve">   Payables</t>
  </si>
  <si>
    <t xml:space="preserve">   Intercompany</t>
  </si>
  <si>
    <t>Cash generated from operations</t>
  </si>
  <si>
    <t>Interest paid</t>
  </si>
  <si>
    <t>Income tax paid</t>
  </si>
  <si>
    <t>Net cash flows from operating activities</t>
  </si>
  <si>
    <t>Investing Activities</t>
  </si>
  <si>
    <t xml:space="preserve">   Purchase of fixed assets</t>
  </si>
  <si>
    <t xml:space="preserve">   Proceeds from sale of property,</t>
  </si>
  <si>
    <t xml:space="preserve">      plant and equipment</t>
  </si>
  <si>
    <t xml:space="preserve">   Acquisition of shares in a company</t>
  </si>
  <si>
    <t xml:space="preserve">   Interest received</t>
  </si>
  <si>
    <t>Net cash used in investing activities</t>
  </si>
  <si>
    <t>Financing Activities</t>
  </si>
  <si>
    <t xml:space="preserve">   Receipt of bank borrowing</t>
  </si>
  <si>
    <t xml:space="preserve">   Repayment of term loans</t>
  </si>
  <si>
    <t xml:space="preserve">   Repayment of hire purchase creditors</t>
  </si>
  <si>
    <t xml:space="preserve">   Advances to subsidiary / (repayment to holding co)</t>
  </si>
  <si>
    <t>Net cash used in financing activities</t>
  </si>
  <si>
    <t>Net change in Cash &amp; Cash Equivalents</t>
  </si>
  <si>
    <t>Cash &amp; Cash Equivalents at beginning of year</t>
  </si>
  <si>
    <t>Cash &amp; Cash Equivalents at end of year</t>
  </si>
  <si>
    <t>(The Condensed Consolidated Cash Flow Statements should be read in conjunction with the</t>
  </si>
  <si>
    <t>Page 4 of 11</t>
  </si>
  <si>
    <t xml:space="preserve">   Basic </t>
  </si>
  <si>
    <t>As at</t>
  </si>
  <si>
    <t>Tax Recoverable</t>
  </si>
  <si>
    <r>
      <t xml:space="preserve">At 1st April 2004 - </t>
    </r>
    <r>
      <rPr>
        <b/>
        <sz val="10"/>
        <rFont val="Times New Roman"/>
        <family val="1"/>
      </rPr>
      <t>Audited figure</t>
    </r>
  </si>
  <si>
    <r>
      <t>At 1st April 2003 -</t>
    </r>
    <r>
      <rPr>
        <b/>
        <sz val="10"/>
        <rFont val="Times New Roman"/>
        <family val="1"/>
      </rPr>
      <t xml:space="preserve"> Audited figure</t>
    </r>
  </si>
  <si>
    <t xml:space="preserve">   Allowance for obsolete inventories</t>
  </si>
  <si>
    <t xml:space="preserve">   Allowance for diminution in value of Investment</t>
  </si>
  <si>
    <t xml:space="preserve">   Unrealised exchange gain</t>
  </si>
  <si>
    <t xml:space="preserve">   Allowance for doubtful debts</t>
  </si>
  <si>
    <t xml:space="preserve">   Gain/loss in disposal of fixed assets</t>
  </si>
  <si>
    <t xml:space="preserve">   Prior Year Adjustment</t>
  </si>
  <si>
    <t>(RM'000)</t>
  </si>
  <si>
    <t>Condensed Consolidated Income Statement (Unaudited)</t>
  </si>
  <si>
    <t xml:space="preserve">Other operating income </t>
  </si>
  <si>
    <t>Condensed Consolidated Balance Sheets (Unaudited)</t>
  </si>
  <si>
    <t>As At</t>
  </si>
  <si>
    <t xml:space="preserve">As At </t>
  </si>
  <si>
    <t>Net Loss for the period</t>
  </si>
  <si>
    <t>Net loss for the period</t>
  </si>
  <si>
    <t xml:space="preserve">For the Period ended </t>
  </si>
  <si>
    <t>Condensed Consolidated Statements of Changes in Equity (Unaudited)</t>
  </si>
  <si>
    <t>Current Year To Date</t>
  </si>
  <si>
    <t>Preceding Year To Date</t>
  </si>
  <si>
    <t>(RM)</t>
  </si>
  <si>
    <t>(RM '000)</t>
  </si>
  <si>
    <t>Preceding Year</t>
  </si>
  <si>
    <t>Corresponding</t>
  </si>
  <si>
    <t>Condensed Consolidated Cash Flow Statements (Unaudited)</t>
  </si>
  <si>
    <t>-</t>
  </si>
  <si>
    <t>Current Year</t>
  </si>
  <si>
    <t>To Date</t>
  </si>
  <si>
    <t>Quarter</t>
  </si>
  <si>
    <t xml:space="preserve">Ended </t>
  </si>
  <si>
    <t xml:space="preserve">Quarter Ended </t>
  </si>
  <si>
    <t>Ended</t>
  </si>
  <si>
    <t>Period ended</t>
  </si>
  <si>
    <t>Annual Audited Financial Report for the year ended 31st March 2004)</t>
  </si>
  <si>
    <t>with the Annual Audited Financial Report for the year ended 31st March 2004)</t>
  </si>
  <si>
    <t xml:space="preserve">For the 3rd quarter ended </t>
  </si>
  <si>
    <t>31st December 2004</t>
  </si>
  <si>
    <t>31st December 2003</t>
  </si>
  <si>
    <t xml:space="preserve">9  month ended </t>
  </si>
  <si>
    <t xml:space="preserve">(The Condensed Consolidated Balance Sheets should be read in conjunction with the </t>
  </si>
  <si>
    <t>Page 3 of 11</t>
  </si>
  <si>
    <t>Net Profit / (Loss) after tax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</si>
</sst>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_-;\-* #,##0_-;_-* &quot;-&quot;??_-;_-@_-"/>
    <numFmt numFmtId="186" formatCode="0.00_)"/>
    <numFmt numFmtId="187" formatCode="_-* #,##0.0_-;\-* #,##0.0_-;_-* &quot;-&quot;??_-;_-@_-"/>
    <numFmt numFmtId="188" formatCode="_-* #,##0.000_-;\-* #,##0.000_-;_-* &quot;-&quot;??_-;_-@_-"/>
    <numFmt numFmtId="189" formatCode="_-* #,##0.0000_-;\-* #,##0.0000_-;_-* &quot;-&quot;??_-;_-@_-"/>
    <numFmt numFmtId="190" formatCode="0.0"/>
    <numFmt numFmtId="191" formatCode="_ * #,##0.00_ ;_ * \-#,##0.00_ ;_ * &quot;-&quot;??_ ;_ @_ "/>
    <numFmt numFmtId="192" formatCode="_ * #,##0_ ;_ * \-#,##0_ ;_ * &quot;-&quot;_ ;_ @_ "/>
    <numFmt numFmtId="193" formatCode="_ &quot;$&quot;* #,##0.00_ ;_ &quot;$&quot;* \-#,##0.00_ ;_ &quot;$&quot;* &quot;-&quot;??_ ;_ @_ "/>
    <numFmt numFmtId="194" formatCode="_ &quot;$&quot;* #,##0_ ;_ &quot;$&quot;* \-#,##0_ ;_ &quot;$&quot;* &quot;-&quot;_ ;_ @_ "/>
    <numFmt numFmtId="195" formatCode="_ * #,##0_ ;_ * \(#,##0_ \)\ ;_ * &quot;-&quot;_ ;_ @_ "/>
    <numFmt numFmtId="196" formatCode="_ * #,##0_ ;_ * \(#,##0\)_ ;_ * &quot;-&quot;??_ ;_ @_ "/>
    <numFmt numFmtId="197" formatCode="#,##0;\(#,##0\)"/>
    <numFmt numFmtId="198" formatCode="_ * #,##0_ ;_ * \-#,##0_ ;_ * &quot;-&quot;??_ ;_ @_ "/>
    <numFmt numFmtId="199" formatCode="[$-409]dddd\,\ mmmm\ dd\,\ yyyy"/>
    <numFmt numFmtId="200" formatCode="[$-409]h:mm:ss\ AM/PM"/>
    <numFmt numFmtId="201" formatCode="\-"/>
    <numFmt numFmtId="202" formatCode="#,##0.000_);[Red]\(#,##0.000\)"/>
  </numFmts>
  <fonts count="16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 horizontal="right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14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38" fontId="1" fillId="0" borderId="1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38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38" fontId="1" fillId="0" borderId="4" xfId="0" applyNumberFormat="1" applyFont="1" applyBorder="1" applyAlignment="1">
      <alignment horizontal="right"/>
    </xf>
    <xf numFmtId="38" fontId="1" fillId="0" borderId="5" xfId="0" applyNumberFormat="1" applyFont="1" applyBorder="1" applyAlignment="1">
      <alignment horizontal="right"/>
    </xf>
    <xf numFmtId="38" fontId="1" fillId="0" borderId="6" xfId="0" applyNumberFormat="1" applyFont="1" applyBorder="1" applyAlignment="1">
      <alignment horizontal="right"/>
    </xf>
    <xf numFmtId="38" fontId="1" fillId="0" borderId="7" xfId="0" applyNumberFormat="1" applyFont="1" applyBorder="1" applyAlignment="1">
      <alignment horizontal="right"/>
    </xf>
    <xf numFmtId="38" fontId="1" fillId="0" borderId="5" xfId="0" applyNumberFormat="1" applyFont="1" applyFill="1" applyBorder="1" applyAlignment="1">
      <alignment horizontal="right"/>
    </xf>
    <xf numFmtId="41" fontId="11" fillId="0" borderId="0" xfId="16" applyNumberFormat="1" applyFont="1" applyAlignment="1">
      <alignment horizontal="right"/>
    </xf>
    <xf numFmtId="38" fontId="1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right"/>
    </xf>
    <xf numFmtId="15" fontId="1" fillId="0" borderId="0" xfId="0" applyNumberFormat="1" applyFont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179" fontId="1" fillId="0" borderId="0" xfId="15" applyNumberFormat="1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43" fontId="1" fillId="0" borderId="0" xfId="0" applyNumberFormat="1" applyFont="1" applyFill="1" applyAlignment="1">
      <alignment horizontal="right"/>
    </xf>
    <xf numFmtId="43" fontId="1" fillId="0" borderId="0" xfId="15" applyNumberFormat="1" applyFont="1" applyAlignment="1">
      <alignment horizontal="right"/>
    </xf>
    <xf numFmtId="179" fontId="1" fillId="0" borderId="0" xfId="15" applyNumberFormat="1" applyFont="1" applyAlignment="1">
      <alignment/>
    </xf>
    <xf numFmtId="179" fontId="1" fillId="0" borderId="7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179" fontId="1" fillId="0" borderId="0" xfId="15" applyNumberFormat="1" applyFont="1" applyBorder="1" applyAlignment="1">
      <alignment/>
    </xf>
    <xf numFmtId="43" fontId="1" fillId="0" borderId="0" xfId="15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8" fontId="3" fillId="0" borderId="2" xfId="0" applyNumberFormat="1" applyFont="1" applyBorder="1" applyAlignment="1">
      <alignment horizontal="right"/>
    </xf>
    <xf numFmtId="38" fontId="3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1" fillId="0" borderId="0" xfId="16" applyNumberFormat="1" applyFont="1" applyAlignment="1">
      <alignment horizontal="right"/>
    </xf>
    <xf numFmtId="201" fontId="1" fillId="0" borderId="5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38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8" fontId="3" fillId="0" borderId="2" xfId="0" applyNumberFormat="1" applyFont="1" applyFill="1" applyBorder="1" applyAlignment="1">
      <alignment horizontal="right"/>
    </xf>
    <xf numFmtId="38" fontId="3" fillId="0" borderId="0" xfId="0" applyNumberFormat="1" applyFont="1" applyFill="1" applyAlignment="1">
      <alignment horizontal="right"/>
    </xf>
    <xf numFmtId="201" fontId="1" fillId="0" borderId="0" xfId="0" applyNumberFormat="1" applyFont="1" applyAlignment="1">
      <alignment/>
    </xf>
    <xf numFmtId="201" fontId="1" fillId="0" borderId="6" xfId="0" applyNumberFormat="1" applyFont="1" applyBorder="1" applyAlignment="1">
      <alignment horizontal="right"/>
    </xf>
    <xf numFmtId="201" fontId="1" fillId="0" borderId="4" xfId="0" applyNumberFormat="1" applyFont="1" applyBorder="1" applyAlignment="1">
      <alignment horizontal="right"/>
    </xf>
    <xf numFmtId="37" fontId="1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180" fontId="3" fillId="0" borderId="0" xfId="0" applyNumberFormat="1" applyFont="1" applyAlignment="1">
      <alignment horizontal="right"/>
    </xf>
    <xf numFmtId="180" fontId="1" fillId="0" borderId="0" xfId="0" applyNumberFormat="1" applyFont="1" applyAlignment="1">
      <alignment horizontal="right"/>
    </xf>
    <xf numFmtId="180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79" fontId="5" fillId="0" borderId="0" xfId="15" applyNumberFormat="1" applyFont="1" applyFill="1" applyAlignment="1">
      <alignment horizontal="right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14" fontId="1" fillId="0" borderId="1" xfId="0" applyNumberFormat="1" applyFont="1" applyBorder="1" applyAlignment="1">
      <alignment horizontal="right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44</xdr:row>
      <xdr:rowOff>0</xdr:rowOff>
    </xdr:from>
    <xdr:to>
      <xdr:col>0</xdr:col>
      <xdr:colOff>609600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64</xdr:row>
      <xdr:rowOff>0</xdr:rowOff>
    </xdr:from>
    <xdr:to>
      <xdr:col>0</xdr:col>
      <xdr:colOff>152400</xdr:colOff>
      <xdr:row>64</xdr:row>
      <xdr:rowOff>0</xdr:rowOff>
    </xdr:to>
    <xdr:sp>
      <xdr:nvSpPr>
        <xdr:cNvPr id="1" name="Line 257"/>
        <xdr:cNvSpPr>
          <a:spLocks/>
        </xdr:cNvSpPr>
      </xdr:nvSpPr>
      <xdr:spPr>
        <a:xfrm>
          <a:off x="333375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30">
      <selection activeCell="H19" sqref="H19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3" width="5.7109375" style="1" customWidth="1"/>
    <col min="4" max="4" width="10.7109375" style="18" customWidth="1"/>
    <col min="5" max="5" width="3.7109375" style="8" customWidth="1"/>
    <col min="6" max="6" width="10.7109375" style="18" customWidth="1"/>
    <col min="7" max="7" width="8.7109375" style="8" customWidth="1"/>
    <col min="8" max="8" width="10.7109375" style="18" customWidth="1"/>
    <col min="9" max="9" width="3.7109375" style="18" customWidth="1"/>
    <col min="10" max="10" width="12.421875" style="18" customWidth="1"/>
    <col min="11" max="16384" width="9.140625" style="1" customWidth="1"/>
  </cols>
  <sheetData>
    <row r="1" spans="1:10" ht="16.5">
      <c r="A1" s="16" t="s">
        <v>41</v>
      </c>
      <c r="D1" s="17"/>
      <c r="F1" s="17"/>
      <c r="H1" s="17"/>
      <c r="I1" s="17"/>
      <c r="J1" s="17"/>
    </row>
    <row r="2" spans="1:10" ht="12.75">
      <c r="A2" s="5" t="s">
        <v>42</v>
      </c>
      <c r="D2" s="17"/>
      <c r="F2" s="17"/>
      <c r="H2" s="17"/>
      <c r="I2" s="17"/>
      <c r="J2" s="17"/>
    </row>
    <row r="3" spans="1:10" s="99" customFormat="1" ht="12.75">
      <c r="A3" s="5"/>
      <c r="D3" s="100"/>
      <c r="F3" s="100"/>
      <c r="H3" s="100"/>
      <c r="I3" s="100"/>
      <c r="J3" s="100"/>
    </row>
    <row r="4" spans="1:10" s="99" customFormat="1" ht="12.75">
      <c r="A4" s="5"/>
      <c r="D4" s="100"/>
      <c r="F4" s="100"/>
      <c r="H4" s="100"/>
      <c r="I4" s="100"/>
      <c r="J4" s="100"/>
    </row>
    <row r="5" ht="12.75">
      <c r="A5" s="3" t="s">
        <v>108</v>
      </c>
    </row>
    <row r="6" spans="1:3" ht="12.75">
      <c r="A6" s="3" t="s">
        <v>134</v>
      </c>
      <c r="C6" s="3" t="s">
        <v>135</v>
      </c>
    </row>
    <row r="8" spans="4:10" ht="12.75">
      <c r="D8" s="101" t="s">
        <v>48</v>
      </c>
      <c r="E8" s="101"/>
      <c r="F8" s="101"/>
      <c r="H8" s="101" t="s">
        <v>49</v>
      </c>
      <c r="I8" s="101"/>
      <c r="J8" s="101"/>
    </row>
    <row r="9" spans="3:10" ht="12.75">
      <c r="C9" s="9"/>
      <c r="D9" s="19" t="s">
        <v>125</v>
      </c>
      <c r="E9" s="9"/>
      <c r="F9" s="19" t="s">
        <v>121</v>
      </c>
      <c r="G9" s="9"/>
      <c r="H9" s="19" t="s">
        <v>125</v>
      </c>
      <c r="I9" s="19"/>
      <c r="J9" s="19" t="s">
        <v>121</v>
      </c>
    </row>
    <row r="10" spans="3:10" ht="12.75">
      <c r="C10" s="9"/>
      <c r="D10" s="19" t="s">
        <v>127</v>
      </c>
      <c r="E10" s="9"/>
      <c r="F10" s="19" t="s">
        <v>122</v>
      </c>
      <c r="G10" s="9"/>
      <c r="H10" s="19" t="s">
        <v>126</v>
      </c>
      <c r="I10" s="19"/>
      <c r="J10" s="19" t="s">
        <v>122</v>
      </c>
    </row>
    <row r="11" spans="3:10" ht="12.75">
      <c r="C11" s="9"/>
      <c r="D11" s="19" t="s">
        <v>128</v>
      </c>
      <c r="E11" s="9"/>
      <c r="F11" s="19" t="s">
        <v>129</v>
      </c>
      <c r="G11" s="9"/>
      <c r="H11" s="19" t="s">
        <v>130</v>
      </c>
      <c r="I11" s="19"/>
      <c r="J11" s="19" t="s">
        <v>131</v>
      </c>
    </row>
    <row r="12" spans="3:10" ht="12.75">
      <c r="C12" s="9"/>
      <c r="D12" s="26">
        <v>38352</v>
      </c>
      <c r="E12" s="9"/>
      <c r="F12" s="26">
        <v>37986</v>
      </c>
      <c r="G12" s="9"/>
      <c r="H12" s="26">
        <f>D12</f>
        <v>38352</v>
      </c>
      <c r="I12" s="19"/>
      <c r="J12" s="26">
        <f>F12</f>
        <v>37986</v>
      </c>
    </row>
    <row r="13" spans="4:10" ht="12.75">
      <c r="D13" s="20"/>
      <c r="F13" s="20"/>
      <c r="H13" s="20"/>
      <c r="J13" s="29"/>
    </row>
    <row r="14" spans="4:10" ht="12.75">
      <c r="D14" s="19" t="s">
        <v>120</v>
      </c>
      <c r="F14" s="19" t="s">
        <v>120</v>
      </c>
      <c r="H14" s="19" t="s">
        <v>120</v>
      </c>
      <c r="J14" s="19" t="s">
        <v>120</v>
      </c>
    </row>
    <row r="16" spans="1:14" ht="12.75">
      <c r="A16" s="10" t="s">
        <v>32</v>
      </c>
      <c r="B16" s="10"/>
      <c r="D16" s="21">
        <f>H16-19816</f>
        <v>8802.05</v>
      </c>
      <c r="E16" s="11"/>
      <c r="F16" s="21">
        <v>10981</v>
      </c>
      <c r="G16" s="11"/>
      <c r="H16" s="21">
        <v>28618.05</v>
      </c>
      <c r="I16" s="21"/>
      <c r="J16" s="21">
        <v>30982</v>
      </c>
      <c r="N16" s="96"/>
    </row>
    <row r="17" spans="1:14" ht="12.75">
      <c r="A17" s="10"/>
      <c r="B17" s="10"/>
      <c r="D17" s="21"/>
      <c r="E17" s="11"/>
      <c r="F17" s="21"/>
      <c r="G17" s="11"/>
      <c r="H17" s="21"/>
      <c r="I17" s="21"/>
      <c r="J17" s="21"/>
      <c r="N17" s="96"/>
    </row>
    <row r="18" spans="1:14" ht="12.75">
      <c r="A18" s="10" t="s">
        <v>33</v>
      </c>
      <c r="B18" s="10"/>
      <c r="D18" s="21">
        <f>H18+20595</f>
        <v>-9329.64</v>
      </c>
      <c r="E18" s="11"/>
      <c r="F18" s="21">
        <v>-11198.723</v>
      </c>
      <c r="G18" s="11"/>
      <c r="H18" s="21">
        <f>-25341.04-1941.3-2642.3</f>
        <v>-29924.64</v>
      </c>
      <c r="I18" s="21"/>
      <c r="J18" s="21">
        <v>-31313</v>
      </c>
      <c r="N18" s="96"/>
    </row>
    <row r="19" spans="1:14" ht="12.75">
      <c r="A19" s="10"/>
      <c r="B19" s="10"/>
      <c r="D19" s="21"/>
      <c r="E19" s="11"/>
      <c r="F19" s="21"/>
      <c r="G19" s="11"/>
      <c r="H19" s="21"/>
      <c r="I19" s="21"/>
      <c r="J19" s="21"/>
      <c r="N19" s="96"/>
    </row>
    <row r="20" spans="1:14" ht="12.75">
      <c r="A20" s="10" t="s">
        <v>109</v>
      </c>
      <c r="B20" s="10"/>
      <c r="D20" s="21">
        <f>H20-31</f>
        <v>151.643</v>
      </c>
      <c r="E20" s="11"/>
      <c r="F20" s="21">
        <v>173</v>
      </c>
      <c r="G20" s="11"/>
      <c r="H20" s="21">
        <v>182.643</v>
      </c>
      <c r="I20" s="21"/>
      <c r="J20" s="21">
        <v>424</v>
      </c>
      <c r="N20" s="96"/>
    </row>
    <row r="21" spans="1:14" ht="12.75">
      <c r="A21" s="10"/>
      <c r="B21" s="10"/>
      <c r="D21" s="22"/>
      <c r="E21" s="12"/>
      <c r="F21" s="22"/>
      <c r="G21" s="12"/>
      <c r="H21" s="22"/>
      <c r="I21" s="22"/>
      <c r="J21" s="22"/>
      <c r="N21" s="96"/>
    </row>
    <row r="22" spans="1:14" ht="12.75">
      <c r="A22" s="10" t="s">
        <v>44</v>
      </c>
      <c r="B22" s="10"/>
      <c r="D22" s="21">
        <f>SUM(D16:D21)</f>
        <v>-375.9470000000001</v>
      </c>
      <c r="E22" s="21"/>
      <c r="F22" s="21">
        <f>SUM(F16:F21)</f>
        <v>-44.722999999999956</v>
      </c>
      <c r="G22" s="11"/>
      <c r="H22" s="21">
        <f>SUM(H16:H21)</f>
        <v>-1123.9470000000001</v>
      </c>
      <c r="I22" s="21"/>
      <c r="J22" s="21">
        <v>94</v>
      </c>
      <c r="N22" s="96"/>
    </row>
    <row r="23" spans="1:14" ht="12.75">
      <c r="A23" s="10"/>
      <c r="B23" s="10"/>
      <c r="D23" s="21"/>
      <c r="E23" s="11"/>
      <c r="F23" s="21"/>
      <c r="G23" s="11"/>
      <c r="H23" s="21"/>
      <c r="I23" s="21"/>
      <c r="J23" s="21"/>
      <c r="N23" s="96"/>
    </row>
    <row r="24" spans="1:14" ht="12.75">
      <c r="A24" s="10" t="s">
        <v>34</v>
      </c>
      <c r="B24" s="10"/>
      <c r="D24" s="21">
        <f>H24+203</f>
        <v>-83.25</v>
      </c>
      <c r="E24" s="11"/>
      <c r="F24" s="21">
        <v>-149</v>
      </c>
      <c r="G24" s="11"/>
      <c r="H24" s="21">
        <v>-286.25</v>
      </c>
      <c r="I24" s="21"/>
      <c r="J24" s="21">
        <v>-445</v>
      </c>
      <c r="N24" s="96"/>
    </row>
    <row r="25" spans="1:14" ht="12.75">
      <c r="A25" s="10"/>
      <c r="B25" s="10"/>
      <c r="D25" s="22"/>
      <c r="E25" s="12"/>
      <c r="F25" s="22"/>
      <c r="G25" s="12"/>
      <c r="H25" s="22"/>
      <c r="I25" s="22"/>
      <c r="J25" s="22"/>
      <c r="N25" s="96"/>
    </row>
    <row r="26" spans="1:14" ht="12.75">
      <c r="A26" s="10" t="s">
        <v>45</v>
      </c>
      <c r="B26" s="10"/>
      <c r="D26" s="21">
        <f>SUM(D22:D25)</f>
        <v>-459.1970000000001</v>
      </c>
      <c r="E26" s="21"/>
      <c r="F26" s="21">
        <f>SUM(F22:F25)</f>
        <v>-193.72299999999996</v>
      </c>
      <c r="G26" s="11"/>
      <c r="H26" s="21">
        <f>SUM(H22:H25)</f>
        <v>-1410.1970000000001</v>
      </c>
      <c r="I26" s="21"/>
      <c r="J26" s="21">
        <f>SUM(J22:J25)</f>
        <v>-351</v>
      </c>
      <c r="N26" s="96"/>
    </row>
    <row r="27" spans="1:14" ht="12.75">
      <c r="A27" s="10"/>
      <c r="B27" s="10"/>
      <c r="D27" s="21"/>
      <c r="E27" s="11"/>
      <c r="F27" s="21"/>
      <c r="G27" s="11"/>
      <c r="H27" s="21"/>
      <c r="I27" s="21"/>
      <c r="J27" s="21"/>
      <c r="N27" s="96"/>
    </row>
    <row r="28" spans="1:14" ht="12.75">
      <c r="A28" s="10" t="s">
        <v>0</v>
      </c>
      <c r="B28" s="10"/>
      <c r="D28" s="21">
        <f>H28+220</f>
        <v>-12.300000000000011</v>
      </c>
      <c r="E28" s="11"/>
      <c r="F28" s="21">
        <v>-186</v>
      </c>
      <c r="G28" s="11"/>
      <c r="H28" s="21">
        <v>-232.3</v>
      </c>
      <c r="I28" s="21"/>
      <c r="J28" s="21">
        <v>-63</v>
      </c>
      <c r="N28" s="96"/>
    </row>
    <row r="29" spans="1:14" ht="12.75">
      <c r="A29" s="10"/>
      <c r="B29" s="10"/>
      <c r="D29" s="22"/>
      <c r="E29" s="12"/>
      <c r="F29" s="22"/>
      <c r="G29" s="12"/>
      <c r="H29" s="22"/>
      <c r="I29" s="22"/>
      <c r="J29" s="22"/>
      <c r="N29" s="96"/>
    </row>
    <row r="30" spans="1:14" ht="12.75">
      <c r="A30" s="10" t="s">
        <v>50</v>
      </c>
      <c r="B30" s="10"/>
      <c r="D30" s="21">
        <f>SUM(D26:D29)</f>
        <v>-471.4970000000001</v>
      </c>
      <c r="E30" s="11"/>
      <c r="F30" s="21">
        <f>SUM(F26:F29)</f>
        <v>-379.72299999999996</v>
      </c>
      <c r="G30" s="11"/>
      <c r="H30" s="21">
        <f>SUM(H26:H29)</f>
        <v>-1642.497</v>
      </c>
      <c r="I30" s="21"/>
      <c r="J30" s="21">
        <f>SUM(J26:J29)</f>
        <v>-414</v>
      </c>
      <c r="N30" s="96"/>
    </row>
    <row r="31" spans="1:14" ht="12.75">
      <c r="A31" s="10"/>
      <c r="B31" s="10"/>
      <c r="D31" s="21"/>
      <c r="E31" s="11"/>
      <c r="F31" s="21"/>
      <c r="G31" s="11"/>
      <c r="H31" s="21"/>
      <c r="I31" s="21"/>
      <c r="J31" s="21"/>
      <c r="N31" s="96"/>
    </row>
    <row r="32" spans="1:14" ht="12.75">
      <c r="A32" s="10" t="s">
        <v>35</v>
      </c>
      <c r="B32" s="10"/>
      <c r="D32" s="23">
        <v>0</v>
      </c>
      <c r="E32" s="13"/>
      <c r="F32" s="23">
        <v>0</v>
      </c>
      <c r="G32" s="13"/>
      <c r="H32" s="23">
        <v>0</v>
      </c>
      <c r="I32" s="23"/>
      <c r="J32" s="23">
        <v>0</v>
      </c>
      <c r="N32" s="96"/>
    </row>
    <row r="33" spans="1:14" ht="12.75">
      <c r="A33" s="10"/>
      <c r="B33" s="10"/>
      <c r="D33" s="23"/>
      <c r="E33" s="13"/>
      <c r="F33" s="23"/>
      <c r="G33" s="13"/>
      <c r="H33" s="23"/>
      <c r="I33" s="23"/>
      <c r="J33" s="23"/>
      <c r="N33" s="96"/>
    </row>
    <row r="34" spans="1:14" ht="13.5" thickBot="1">
      <c r="A34" s="10" t="s">
        <v>51</v>
      </c>
      <c r="B34" s="10"/>
      <c r="D34" s="24">
        <f>SUM(D30:D33)</f>
        <v>-471.4970000000001</v>
      </c>
      <c r="E34" s="14"/>
      <c r="F34" s="24">
        <f>SUM(F30:F33)</f>
        <v>-379.72299999999996</v>
      </c>
      <c r="G34" s="14"/>
      <c r="H34" s="24">
        <f>SUM(H30:H33)</f>
        <v>-1642.497</v>
      </c>
      <c r="I34" s="24"/>
      <c r="J34" s="24">
        <f>SUM(J30:J33)</f>
        <v>-414</v>
      </c>
      <c r="N34" s="96"/>
    </row>
    <row r="35" spans="1:2" ht="13.5" thickTop="1">
      <c r="A35" s="10"/>
      <c r="B35" s="10"/>
    </row>
    <row r="36" spans="1:7" ht="12.75">
      <c r="A36" s="10"/>
      <c r="B36" s="10"/>
      <c r="D36" s="82"/>
      <c r="E36" s="18"/>
      <c r="G36" s="18"/>
    </row>
    <row r="37" spans="1:2" ht="12.75">
      <c r="A37" s="10" t="s">
        <v>36</v>
      </c>
      <c r="B37" s="10"/>
    </row>
    <row r="38" spans="1:10" ht="12.75" hidden="1">
      <c r="A38" s="10" t="s">
        <v>11</v>
      </c>
      <c r="B38" s="10"/>
      <c r="D38" s="54">
        <v>40000</v>
      </c>
      <c r="E38" s="55"/>
      <c r="F38" s="19">
        <v>40000</v>
      </c>
      <c r="G38" s="55"/>
      <c r="H38" s="54">
        <v>40000</v>
      </c>
      <c r="I38" s="55"/>
      <c r="J38" s="54">
        <v>40000</v>
      </c>
    </row>
    <row r="39" spans="1:10" ht="12.75">
      <c r="A39" s="1" t="s">
        <v>96</v>
      </c>
      <c r="D39" s="56">
        <f>(D34/D38)*100</f>
        <v>-1.1787425000000002</v>
      </c>
      <c r="E39" s="9"/>
      <c r="F39" s="56">
        <f>(F34/F38)*100</f>
        <v>-0.9493074999999999</v>
      </c>
      <c r="G39" s="9"/>
      <c r="H39" s="56">
        <f>(H34/H38)*100</f>
        <v>-4.1062425</v>
      </c>
      <c r="I39" s="19"/>
      <c r="J39" s="56">
        <f>(J34/J38)*100</f>
        <v>-1.035</v>
      </c>
    </row>
    <row r="40" spans="4:10" ht="12.75">
      <c r="D40" s="19"/>
      <c r="E40" s="9"/>
      <c r="F40" s="19"/>
      <c r="G40" s="9"/>
      <c r="H40" s="19"/>
      <c r="I40" s="19"/>
      <c r="J40" s="19"/>
    </row>
    <row r="41" spans="1:10" ht="13.5" thickBot="1">
      <c r="A41" s="1" t="s">
        <v>40</v>
      </c>
      <c r="D41" s="25" t="s">
        <v>23</v>
      </c>
      <c r="E41" s="15"/>
      <c r="F41" s="25" t="s">
        <v>23</v>
      </c>
      <c r="G41" s="15"/>
      <c r="H41" s="25" t="s">
        <v>23</v>
      </c>
      <c r="I41" s="25"/>
      <c r="J41" s="25" t="s">
        <v>23</v>
      </c>
    </row>
    <row r="42" ht="13.5" thickTop="1"/>
    <row r="43" ht="12.75">
      <c r="A43" s="3"/>
    </row>
    <row r="44" ht="12.75">
      <c r="A44" s="3"/>
    </row>
    <row r="45" ht="12.75">
      <c r="A45" s="3"/>
    </row>
    <row r="46" ht="12.75">
      <c r="A46" s="3"/>
    </row>
    <row r="56" ht="12.75">
      <c r="A56" s="3" t="s">
        <v>43</v>
      </c>
    </row>
    <row r="57" ht="12.75">
      <c r="A57" s="3" t="s">
        <v>132</v>
      </c>
    </row>
    <row r="58" ht="12.75">
      <c r="J58" s="19" t="s">
        <v>46</v>
      </c>
    </row>
    <row r="60" ht="12.75">
      <c r="J60" s="27"/>
    </row>
  </sheetData>
  <mergeCells count="2">
    <mergeCell ref="D8:F8"/>
    <mergeCell ref="H8:J8"/>
  </mergeCells>
  <printOptions/>
  <pageMargins left="0.75" right="0.31" top="0.5" bottom="1" header="0.5" footer="0.5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2"/>
  <sheetViews>
    <sheetView workbookViewId="0" topLeftCell="A25">
      <selection activeCell="C55" sqref="C55"/>
    </sheetView>
  </sheetViews>
  <sheetFormatPr defaultColWidth="9.140625" defaultRowHeight="12.75"/>
  <cols>
    <col min="1" max="1" width="5.00390625" style="0" customWidth="1"/>
    <col min="3" max="3" width="20.7109375" style="0" customWidth="1"/>
    <col min="4" max="4" width="5.7109375" style="0" customWidth="1"/>
    <col min="5" max="5" width="15.7109375" style="0" customWidth="1"/>
    <col min="6" max="6" width="8.7109375" style="0" customWidth="1"/>
    <col min="7" max="7" width="15.7109375" style="17" customWidth="1"/>
  </cols>
  <sheetData>
    <row r="1" ht="16.5">
      <c r="A1" s="16" t="s">
        <v>41</v>
      </c>
    </row>
    <row r="2" ht="12.75">
      <c r="A2" s="5" t="s">
        <v>42</v>
      </c>
    </row>
    <row r="3" ht="12.75">
      <c r="A3" s="5"/>
    </row>
    <row r="4" spans="1:8" ht="12.75">
      <c r="A4" s="5"/>
      <c r="B4" s="99"/>
      <c r="C4" s="99"/>
      <c r="D4" s="99"/>
      <c r="E4" s="99"/>
      <c r="F4" s="99"/>
      <c r="G4" s="100"/>
      <c r="H4" s="99"/>
    </row>
    <row r="5" spans="1:8" ht="12.75">
      <c r="A5" s="6" t="s">
        <v>110</v>
      </c>
      <c r="B5" s="99"/>
      <c r="C5" s="99"/>
      <c r="D5" s="99"/>
      <c r="E5" s="99"/>
      <c r="F5" s="99"/>
      <c r="G5" s="100"/>
      <c r="H5" s="99"/>
    </row>
    <row r="6" spans="1:8" ht="12.75">
      <c r="A6" s="6" t="s">
        <v>97</v>
      </c>
      <c r="B6" s="6" t="str">
        <f>PL!C6</f>
        <v>31st December 2004</v>
      </c>
      <c r="C6" s="99"/>
      <c r="D6" s="99"/>
      <c r="E6" s="99"/>
      <c r="F6" s="99"/>
      <c r="G6" s="100"/>
      <c r="H6" s="99"/>
    </row>
    <row r="7" spans="1:8" ht="12.75">
      <c r="A7" s="7"/>
      <c r="B7" s="99"/>
      <c r="C7" s="99"/>
      <c r="D7" s="99"/>
      <c r="E7" s="99"/>
      <c r="F7" s="99"/>
      <c r="G7" s="100"/>
      <c r="H7" s="99"/>
    </row>
    <row r="8" spans="1:8" ht="12.75">
      <c r="A8" s="99"/>
      <c r="B8" s="99"/>
      <c r="C8" s="99"/>
      <c r="D8" s="99"/>
      <c r="E8" s="99"/>
      <c r="F8" s="99"/>
      <c r="G8" s="100"/>
      <c r="H8" s="99"/>
    </row>
    <row r="9" spans="5:7" s="1" customFormat="1" ht="12.75">
      <c r="E9" s="87" t="s">
        <v>18</v>
      </c>
      <c r="F9" s="9"/>
      <c r="G9" s="29" t="s">
        <v>20</v>
      </c>
    </row>
    <row r="10" spans="5:7" s="1" customFormat="1" ht="12.75">
      <c r="E10" s="87" t="s">
        <v>19</v>
      </c>
      <c r="F10" s="9"/>
      <c r="G10" s="29" t="s">
        <v>21</v>
      </c>
    </row>
    <row r="11" spans="5:7" s="1" customFormat="1" ht="12.75">
      <c r="E11" s="88">
        <f>PL!D12</f>
        <v>38352</v>
      </c>
      <c r="F11" s="89"/>
      <c r="G11" s="90">
        <v>38077</v>
      </c>
    </row>
    <row r="12" spans="5:7" s="1" customFormat="1" ht="12.75">
      <c r="E12" s="87" t="s">
        <v>107</v>
      </c>
      <c r="F12" s="9"/>
      <c r="G12" s="29" t="s">
        <v>107</v>
      </c>
    </row>
    <row r="13" spans="5:7" s="1" customFormat="1" ht="12.75">
      <c r="E13" s="9"/>
      <c r="F13" s="9"/>
      <c r="G13" s="91" t="s">
        <v>24</v>
      </c>
    </row>
    <row r="14" spans="1:9" s="1" customFormat="1" ht="12.75">
      <c r="A14" s="1" t="s">
        <v>39</v>
      </c>
      <c r="E14" s="58">
        <v>32612.98</v>
      </c>
      <c r="F14" s="58"/>
      <c r="G14" s="58">
        <v>35258.173</v>
      </c>
      <c r="H14" s="95"/>
      <c r="I14" s="63"/>
    </row>
    <row r="15" spans="5:9" s="1" customFormat="1" ht="5.25" customHeight="1">
      <c r="E15" s="58"/>
      <c r="F15" s="58"/>
      <c r="G15" s="58"/>
      <c r="H15" s="95"/>
      <c r="I15" s="63"/>
    </row>
    <row r="16" spans="1:9" ht="12.75">
      <c r="A16" s="1" t="s">
        <v>30</v>
      </c>
      <c r="B16" s="1"/>
      <c r="C16" s="1"/>
      <c r="D16" s="1"/>
      <c r="E16" s="58">
        <v>821.56</v>
      </c>
      <c r="F16" s="58"/>
      <c r="G16" s="58">
        <v>878.88</v>
      </c>
      <c r="H16" s="95"/>
      <c r="I16" s="63"/>
    </row>
    <row r="17" spans="5:9" s="1" customFormat="1" ht="6.75" customHeight="1">
      <c r="E17" s="58"/>
      <c r="F17" s="58"/>
      <c r="G17" s="58"/>
      <c r="H17" s="95"/>
      <c r="I17" s="63"/>
    </row>
    <row r="18" spans="1:9" s="1" customFormat="1" ht="12.75">
      <c r="A18" s="1" t="s">
        <v>1</v>
      </c>
      <c r="E18" s="58">
        <v>16</v>
      </c>
      <c r="F18" s="58"/>
      <c r="G18" s="58">
        <v>16</v>
      </c>
      <c r="H18" s="95"/>
      <c r="I18" s="63"/>
    </row>
    <row r="19" spans="5:9" s="1" customFormat="1" ht="6.75" customHeight="1">
      <c r="E19" s="58"/>
      <c r="F19" s="58"/>
      <c r="G19" s="58"/>
      <c r="H19" s="95"/>
      <c r="I19" s="63"/>
    </row>
    <row r="20" spans="1:9" s="1" customFormat="1" ht="12.75">
      <c r="A20" s="1" t="s">
        <v>2</v>
      </c>
      <c r="E20" s="58"/>
      <c r="F20" s="58"/>
      <c r="G20" s="58"/>
      <c r="H20" s="95"/>
      <c r="I20" s="63"/>
    </row>
    <row r="21" spans="2:9" s="1" customFormat="1" ht="12.75">
      <c r="B21" s="5" t="s">
        <v>3</v>
      </c>
      <c r="E21" s="58">
        <v>5917.64</v>
      </c>
      <c r="F21" s="58"/>
      <c r="G21" s="58">
        <v>2511.364</v>
      </c>
      <c r="H21" s="95"/>
      <c r="I21" s="63"/>
    </row>
    <row r="22" spans="2:9" s="1" customFormat="1" ht="12.75">
      <c r="B22" s="5" t="s">
        <v>4</v>
      </c>
      <c r="E22" s="58">
        <f>12518.78+340.69-1632.15</f>
        <v>11227.320000000002</v>
      </c>
      <c r="F22" s="58"/>
      <c r="G22" s="58">
        <v>12983.45</v>
      </c>
      <c r="H22" s="95"/>
      <c r="I22" s="63"/>
    </row>
    <row r="23" spans="2:9" s="1" customFormat="1" ht="12.75">
      <c r="B23" s="5" t="s">
        <v>26</v>
      </c>
      <c r="E23" s="58">
        <v>1543.6</v>
      </c>
      <c r="F23" s="58"/>
      <c r="G23" s="58">
        <v>1501.757</v>
      </c>
      <c r="H23" s="95"/>
      <c r="I23" s="63"/>
    </row>
    <row r="24" spans="2:9" s="1" customFormat="1" ht="12.75">
      <c r="B24" s="5" t="s">
        <v>27</v>
      </c>
      <c r="E24" s="58">
        <v>9212.64</v>
      </c>
      <c r="F24" s="58"/>
      <c r="G24" s="58">
        <v>8628.028</v>
      </c>
      <c r="H24" s="95"/>
      <c r="I24" s="63"/>
    </row>
    <row r="25" spans="2:9" s="1" customFormat="1" ht="12.75">
      <c r="B25" s="5" t="s">
        <v>98</v>
      </c>
      <c r="E25" s="58">
        <f>3543.88-2991.29</f>
        <v>552.5900000000001</v>
      </c>
      <c r="F25" s="58"/>
      <c r="G25" s="58">
        <v>676.513</v>
      </c>
      <c r="H25" s="95"/>
      <c r="I25" s="63"/>
    </row>
    <row r="26" spans="2:9" s="1" customFormat="1" ht="12.75">
      <c r="B26" s="5" t="s">
        <v>25</v>
      </c>
      <c r="E26" s="58">
        <v>375.38</v>
      </c>
      <c r="F26" s="58"/>
      <c r="G26" s="58">
        <v>1581.931</v>
      </c>
      <c r="H26" s="95"/>
      <c r="I26" s="63"/>
    </row>
    <row r="27" spans="2:9" s="1" customFormat="1" ht="12.75">
      <c r="B27" s="5"/>
      <c r="E27" s="59">
        <f>SUM(E21:E26)</f>
        <v>28829.170000000002</v>
      </c>
      <c r="F27" s="58"/>
      <c r="G27" s="59">
        <f>SUM(G21:G26)</f>
        <v>27883.043</v>
      </c>
      <c r="H27" s="95"/>
      <c r="I27" s="63"/>
    </row>
    <row r="28" spans="5:9" s="1" customFormat="1" ht="6.75" customHeight="1">
      <c r="E28" s="58"/>
      <c r="F28" s="58"/>
      <c r="G28" s="58"/>
      <c r="H28" s="95"/>
      <c r="I28" s="63"/>
    </row>
    <row r="29" spans="1:9" s="1" customFormat="1" ht="12.75">
      <c r="A29" s="1" t="s">
        <v>5</v>
      </c>
      <c r="E29" s="58"/>
      <c r="F29" s="58"/>
      <c r="G29" s="58"/>
      <c r="H29" s="95"/>
      <c r="I29" s="63"/>
    </row>
    <row r="30" spans="2:9" s="1" customFormat="1" ht="12.75">
      <c r="B30" s="5" t="s">
        <v>7</v>
      </c>
      <c r="E30" s="58">
        <f>5315.95+1188.96</f>
        <v>6504.91</v>
      </c>
      <c r="F30" s="58"/>
      <c r="G30" s="58">
        <v>5982.208</v>
      </c>
      <c r="H30" s="95"/>
      <c r="I30" s="95"/>
    </row>
    <row r="31" spans="2:8" s="1" customFormat="1" ht="12.75">
      <c r="B31" s="5" t="s">
        <v>8</v>
      </c>
      <c r="E31" s="58">
        <v>1602.6</v>
      </c>
      <c r="F31" s="58"/>
      <c r="G31" s="58">
        <v>2533.922</v>
      </c>
      <c r="H31" s="95"/>
    </row>
    <row r="32" spans="2:9" s="1" customFormat="1" ht="12.75">
      <c r="B32" s="5" t="s">
        <v>6</v>
      </c>
      <c r="E32" s="58">
        <f>2788.28</f>
        <v>2788.28</v>
      </c>
      <c r="F32" s="58"/>
      <c r="G32" s="58">
        <f>32.69+1384</f>
        <v>1416.69</v>
      </c>
      <c r="H32" s="95"/>
      <c r="I32" s="95"/>
    </row>
    <row r="33" spans="2:9" s="1" customFormat="1" ht="12.75">
      <c r="B33" s="5" t="s">
        <v>9</v>
      </c>
      <c r="E33" s="58">
        <v>0</v>
      </c>
      <c r="F33" s="58"/>
      <c r="G33" s="58">
        <v>33.1</v>
      </c>
      <c r="H33" s="95"/>
      <c r="I33" s="95"/>
    </row>
    <row r="34" spans="2:8" s="1" customFormat="1" ht="12.75">
      <c r="B34" s="5" t="s">
        <v>28</v>
      </c>
      <c r="E34" s="58">
        <v>0</v>
      </c>
      <c r="F34" s="58"/>
      <c r="G34" s="58">
        <v>0</v>
      </c>
      <c r="H34" s="95"/>
    </row>
    <row r="35" spans="2:9" s="1" customFormat="1" ht="12.75">
      <c r="B35" s="5" t="s">
        <v>22</v>
      </c>
      <c r="E35" s="58">
        <v>537.4</v>
      </c>
      <c r="F35" s="58"/>
      <c r="G35" s="58">
        <v>1205.497</v>
      </c>
      <c r="H35" s="95"/>
      <c r="I35" s="95"/>
    </row>
    <row r="36" spans="2:9" s="1" customFormat="1" ht="12.75">
      <c r="B36" s="5"/>
      <c r="E36" s="59">
        <f>SUM(E30:E35)</f>
        <v>11433.19</v>
      </c>
      <c r="F36" s="58"/>
      <c r="G36" s="59">
        <f>SUM(G30:G35)</f>
        <v>11171.417</v>
      </c>
      <c r="H36" s="95"/>
      <c r="I36" s="63"/>
    </row>
    <row r="37" spans="5:9" s="1" customFormat="1" ht="6.75" customHeight="1">
      <c r="E37" s="58"/>
      <c r="F37" s="58"/>
      <c r="G37" s="58"/>
      <c r="H37" s="95"/>
      <c r="I37" s="63"/>
    </row>
    <row r="38" spans="1:9" s="1" customFormat="1" ht="12.75">
      <c r="A38" s="1" t="s">
        <v>29</v>
      </c>
      <c r="E38" s="58">
        <f>+E27-E36</f>
        <v>17395.980000000003</v>
      </c>
      <c r="F38" s="58"/>
      <c r="G38" s="58">
        <f>+G27-G36</f>
        <v>16711.626000000004</v>
      </c>
      <c r="H38" s="95"/>
      <c r="I38" s="63"/>
    </row>
    <row r="39" spans="5:9" s="1" customFormat="1" ht="7.5" customHeight="1">
      <c r="E39" s="58"/>
      <c r="F39" s="58"/>
      <c r="G39" s="58"/>
      <c r="H39" s="95"/>
      <c r="I39" s="63"/>
    </row>
    <row r="40" spans="5:9" s="1" customFormat="1" ht="13.5" thickBot="1">
      <c r="E40" s="60">
        <f>+E38+E16+E18+E14</f>
        <v>50846.520000000004</v>
      </c>
      <c r="F40" s="58"/>
      <c r="G40" s="60">
        <f>+G38+G16+G18+G14</f>
        <v>52864.679000000004</v>
      </c>
      <c r="H40" s="95"/>
      <c r="I40" s="63"/>
    </row>
    <row r="41" spans="5:9" s="1" customFormat="1" ht="6.75" customHeight="1" thickTop="1">
      <c r="E41" s="58"/>
      <c r="F41" s="58"/>
      <c r="G41" s="58"/>
      <c r="H41" s="95"/>
      <c r="I41" s="63"/>
    </row>
    <row r="42" spans="1:9" s="1" customFormat="1" ht="12.75">
      <c r="A42" s="1" t="s">
        <v>11</v>
      </c>
      <c r="E42" s="58">
        <v>40000</v>
      </c>
      <c r="F42" s="58"/>
      <c r="G42" s="58">
        <v>40000</v>
      </c>
      <c r="H42" s="95"/>
      <c r="I42" s="63"/>
    </row>
    <row r="43" spans="1:9" s="1" customFormat="1" ht="12.75">
      <c r="A43" s="1" t="s">
        <v>12</v>
      </c>
      <c r="E43" s="58"/>
      <c r="F43" s="58"/>
      <c r="G43" s="58"/>
      <c r="H43" s="95"/>
      <c r="I43" s="63"/>
    </row>
    <row r="44" spans="2:9" s="1" customFormat="1" ht="12.75">
      <c r="B44" s="5" t="s">
        <v>13</v>
      </c>
      <c r="E44" s="58">
        <v>939.8</v>
      </c>
      <c r="F44" s="58"/>
      <c r="G44" s="58">
        <v>939.802</v>
      </c>
      <c r="H44" s="95"/>
      <c r="I44" s="63"/>
    </row>
    <row r="45" spans="2:9" s="1" customFormat="1" ht="12.75">
      <c r="B45" s="5" t="s">
        <v>14</v>
      </c>
      <c r="E45" s="58">
        <v>718.32</v>
      </c>
      <c r="F45" s="58"/>
      <c r="G45" s="58">
        <v>718.321</v>
      </c>
      <c r="H45" s="95"/>
      <c r="I45" s="63"/>
    </row>
    <row r="46" spans="2:9" s="1" customFormat="1" ht="12.75">
      <c r="B46" s="5" t="s">
        <v>15</v>
      </c>
      <c r="E46" s="58">
        <v>5491.62</v>
      </c>
      <c r="F46" s="58"/>
      <c r="G46" s="58">
        <v>7164.188</v>
      </c>
      <c r="H46" s="95"/>
      <c r="I46" s="63"/>
    </row>
    <row r="47" spans="2:9" s="1" customFormat="1" ht="2.25" customHeight="1">
      <c r="B47" s="5"/>
      <c r="E47" s="61"/>
      <c r="F47" s="58"/>
      <c r="G47" s="61"/>
      <c r="H47" s="95"/>
      <c r="I47" s="63"/>
    </row>
    <row r="48" spans="1:9" s="1" customFormat="1" ht="12.75">
      <c r="A48" s="1" t="s">
        <v>10</v>
      </c>
      <c r="B48" s="5"/>
      <c r="E48" s="58">
        <f>SUM(E42:E47)</f>
        <v>47149.740000000005</v>
      </c>
      <c r="F48" s="58"/>
      <c r="G48" s="58">
        <f>SUM(G42:G47)</f>
        <v>48822.31100000001</v>
      </c>
      <c r="H48" s="95"/>
      <c r="I48" s="63"/>
    </row>
    <row r="49" spans="5:9" s="1" customFormat="1" ht="6.75" customHeight="1">
      <c r="E49" s="58"/>
      <c r="F49" s="58"/>
      <c r="G49" s="58"/>
      <c r="H49" s="95"/>
      <c r="I49" s="63"/>
    </row>
    <row r="50" spans="1:9" s="1" customFormat="1" ht="12.75">
      <c r="A50" s="1" t="s">
        <v>16</v>
      </c>
      <c r="E50" s="58">
        <v>0</v>
      </c>
      <c r="F50" s="58"/>
      <c r="G50" s="58">
        <v>0</v>
      </c>
      <c r="H50" s="95"/>
      <c r="I50" s="63"/>
    </row>
    <row r="51" spans="5:9" s="1" customFormat="1" ht="6.75" customHeight="1">
      <c r="E51" s="58"/>
      <c r="F51" s="58"/>
      <c r="G51" s="58"/>
      <c r="H51" s="95"/>
      <c r="I51" s="63"/>
    </row>
    <row r="52" spans="1:9" s="1" customFormat="1" ht="12.75">
      <c r="A52" s="1" t="s">
        <v>37</v>
      </c>
      <c r="E52" s="58"/>
      <c r="F52" s="58"/>
      <c r="G52" s="58"/>
      <c r="H52" s="95"/>
      <c r="I52" s="63"/>
    </row>
    <row r="53" spans="2:9" s="1" customFormat="1" ht="12.75">
      <c r="B53" s="5" t="s">
        <v>38</v>
      </c>
      <c r="E53" s="58">
        <v>0</v>
      </c>
      <c r="F53" s="58"/>
      <c r="G53" s="58">
        <v>0</v>
      </c>
      <c r="H53" s="95"/>
      <c r="I53" s="63"/>
    </row>
    <row r="54" spans="2:9" s="1" customFormat="1" ht="12.75">
      <c r="B54" s="5" t="s">
        <v>22</v>
      </c>
      <c r="E54" s="58">
        <v>679.52</v>
      </c>
      <c r="F54" s="58"/>
      <c r="G54" s="58">
        <v>1025.065</v>
      </c>
      <c r="H54" s="95"/>
      <c r="I54" s="63"/>
    </row>
    <row r="55" spans="2:9" s="1" customFormat="1" ht="12.75">
      <c r="B55" s="5" t="s">
        <v>31</v>
      </c>
      <c r="E55" s="58">
        <v>3017.3</v>
      </c>
      <c r="F55" s="58"/>
      <c r="G55" s="58">
        <v>3017.3</v>
      </c>
      <c r="H55" s="95"/>
      <c r="I55" s="63"/>
    </row>
    <row r="56" spans="5:9" s="1" customFormat="1" ht="2.25" customHeight="1">
      <c r="E56" s="58"/>
      <c r="F56" s="58"/>
      <c r="G56" s="58"/>
      <c r="I56" s="63"/>
    </row>
    <row r="57" spans="5:9" s="1" customFormat="1" ht="13.5" thickBot="1">
      <c r="E57" s="60">
        <f>SUM(E48:E56)</f>
        <v>50846.560000000005</v>
      </c>
      <c r="F57" s="58"/>
      <c r="G57" s="60">
        <f>SUM(G48:G56)</f>
        <v>52864.676000000014</v>
      </c>
      <c r="I57" s="63"/>
    </row>
    <row r="58" spans="5:9" s="1" customFormat="1" ht="6.75" customHeight="1" thickTop="1">
      <c r="E58" s="58"/>
      <c r="F58" s="58"/>
      <c r="G58" s="58"/>
      <c r="I58" s="63"/>
    </row>
    <row r="59" spans="1:9" s="1" customFormat="1" ht="12.75">
      <c r="A59" s="1" t="s">
        <v>17</v>
      </c>
      <c r="E59" s="57">
        <f>(E48-E16)/E42*100</f>
        <v>115.82045000000001</v>
      </c>
      <c r="F59" s="58"/>
      <c r="G59" s="57">
        <f>(G48-G16)/G42*100</f>
        <v>119.85857750000002</v>
      </c>
      <c r="I59" s="63"/>
    </row>
    <row r="60" spans="5:9" s="1" customFormat="1" ht="12.75">
      <c r="E60" s="57"/>
      <c r="F60" s="58"/>
      <c r="G60" s="57"/>
      <c r="I60" s="63"/>
    </row>
    <row r="61" spans="5:9" s="1" customFormat="1" ht="12.75">
      <c r="E61" s="57"/>
      <c r="F61" s="58"/>
      <c r="G61" s="57"/>
      <c r="I61" s="63"/>
    </row>
    <row r="62" spans="5:9" s="1" customFormat="1" ht="12.75">
      <c r="E62" s="58"/>
      <c r="F62" s="58"/>
      <c r="G62" s="62"/>
      <c r="I62" s="64"/>
    </row>
    <row r="63" spans="1:9" s="1" customFormat="1" ht="12.75">
      <c r="A63" s="3"/>
      <c r="E63" s="58"/>
      <c r="F63" s="58"/>
      <c r="G63" s="92"/>
      <c r="I63" s="32"/>
    </row>
    <row r="64" spans="1:7" s="1" customFormat="1" ht="12.75" hidden="1">
      <c r="A64"/>
      <c r="B64" s="2"/>
      <c r="E64" s="58"/>
      <c r="F64" s="58"/>
      <c r="G64" s="92"/>
    </row>
    <row r="65" spans="1:7" s="1" customFormat="1" ht="12.75" hidden="1">
      <c r="A65" s="2"/>
      <c r="B65" s="2"/>
      <c r="E65" s="58"/>
      <c r="F65" s="58"/>
      <c r="G65" s="27"/>
    </row>
    <row r="66" spans="1:7" s="1" customFormat="1" ht="12.75">
      <c r="A66" s="3" t="s">
        <v>138</v>
      </c>
      <c r="E66" s="58"/>
      <c r="F66" s="58"/>
      <c r="G66" s="27"/>
    </row>
    <row r="67" spans="1:7" s="1" customFormat="1" ht="12.75">
      <c r="A67" s="3" t="s">
        <v>132</v>
      </c>
      <c r="G67" s="19" t="s">
        <v>47</v>
      </c>
    </row>
    <row r="68" spans="7:8" s="1" customFormat="1" ht="12.75">
      <c r="G68" s="19"/>
      <c r="H68" s="19"/>
    </row>
    <row r="69" spans="1:7" s="1" customFormat="1" ht="12.75">
      <c r="A69" s="2"/>
      <c r="B69" s="2"/>
      <c r="C69" s="2"/>
      <c r="D69" s="2"/>
      <c r="E69" s="2"/>
      <c r="F69" s="2"/>
      <c r="G69" s="28"/>
    </row>
    <row r="70" spans="1:7" s="1" customFormat="1" ht="12.75">
      <c r="A70" s="2"/>
      <c r="B70" s="2"/>
      <c r="C70" s="2"/>
      <c r="D70" s="2"/>
      <c r="E70" s="2"/>
      <c r="F70" s="2"/>
      <c r="G70" s="28"/>
    </row>
    <row r="71" spans="1:7" s="1" customFormat="1" ht="12.75">
      <c r="A71" s="2"/>
      <c r="B71" s="2"/>
      <c r="C71" s="2"/>
      <c r="D71" s="2"/>
      <c r="E71" s="2"/>
      <c r="F71" s="2"/>
      <c r="G71" s="28"/>
    </row>
    <row r="72" s="1" customFormat="1" ht="12.75">
      <c r="G72" s="27"/>
    </row>
    <row r="73" s="1" customFormat="1" ht="12.75">
      <c r="G73" s="27"/>
    </row>
    <row r="74" s="1" customFormat="1" ht="12.75">
      <c r="G74" s="27"/>
    </row>
    <row r="75" s="1" customFormat="1" ht="12.75">
      <c r="G75" s="27"/>
    </row>
    <row r="76" s="1" customFormat="1" ht="12.75">
      <c r="G76" s="27"/>
    </row>
    <row r="77" s="1" customFormat="1" ht="12.75">
      <c r="G77" s="27"/>
    </row>
    <row r="78" s="1" customFormat="1" ht="12.75">
      <c r="G78" s="27"/>
    </row>
    <row r="79" s="1" customFormat="1" ht="12.75">
      <c r="G79" s="27"/>
    </row>
    <row r="80" s="1" customFormat="1" ht="12.75">
      <c r="G80" s="27"/>
    </row>
    <row r="81" s="1" customFormat="1" ht="12.75">
      <c r="G81" s="27"/>
    </row>
    <row r="82" s="1" customFormat="1" ht="12.75">
      <c r="G82" s="27"/>
    </row>
    <row r="83" s="1" customFormat="1" ht="12.75">
      <c r="G83" s="27"/>
    </row>
    <row r="84" s="1" customFormat="1" ht="12.75">
      <c r="G84" s="27"/>
    </row>
    <row r="85" s="1" customFormat="1" ht="12.75">
      <c r="G85" s="27"/>
    </row>
    <row r="86" s="1" customFormat="1" ht="12.75">
      <c r="G86" s="27"/>
    </row>
    <row r="87" s="1" customFormat="1" ht="12.75">
      <c r="G87" s="27"/>
    </row>
    <row r="88" s="1" customFormat="1" ht="12.75">
      <c r="G88" s="27"/>
    </row>
    <row r="89" s="1" customFormat="1" ht="12.75">
      <c r="G89" s="27"/>
    </row>
    <row r="90" s="1" customFormat="1" ht="12.75">
      <c r="G90" s="27"/>
    </row>
    <row r="91" s="1" customFormat="1" ht="12.75">
      <c r="G91" s="27"/>
    </row>
    <row r="92" s="1" customFormat="1" ht="12.75">
      <c r="G92" s="27"/>
    </row>
    <row r="93" s="1" customFormat="1" ht="12.75">
      <c r="G93" s="27"/>
    </row>
    <row r="94" s="1" customFormat="1" ht="12.75">
      <c r="G94" s="27"/>
    </row>
    <row r="95" s="1" customFormat="1" ht="12.75">
      <c r="G95" s="27"/>
    </row>
    <row r="96" s="1" customFormat="1" ht="12.75">
      <c r="G96" s="27"/>
    </row>
    <row r="97" s="1" customFormat="1" ht="12.75">
      <c r="G97" s="27"/>
    </row>
    <row r="98" s="1" customFormat="1" ht="12.75">
      <c r="G98" s="27"/>
    </row>
    <row r="99" s="1" customFormat="1" ht="12.75">
      <c r="G99" s="27"/>
    </row>
    <row r="100" s="1" customFormat="1" ht="12.75">
      <c r="G100" s="27"/>
    </row>
    <row r="101" s="1" customFormat="1" ht="12.75">
      <c r="G101" s="27"/>
    </row>
    <row r="102" s="1" customFormat="1" ht="12.75">
      <c r="G102" s="27"/>
    </row>
    <row r="103" s="1" customFormat="1" ht="12.75">
      <c r="G103" s="27"/>
    </row>
    <row r="104" s="1" customFormat="1" ht="12.75">
      <c r="G104" s="27"/>
    </row>
    <row r="105" s="1" customFormat="1" ht="12.75">
      <c r="G105" s="27"/>
    </row>
    <row r="106" s="1" customFormat="1" ht="12.75">
      <c r="G106" s="27"/>
    </row>
    <row r="107" s="1" customFormat="1" ht="12.75">
      <c r="G107" s="27"/>
    </row>
    <row r="108" s="1" customFormat="1" ht="12.75">
      <c r="G108" s="27"/>
    </row>
    <row r="109" s="1" customFormat="1" ht="12.75">
      <c r="G109" s="27"/>
    </row>
    <row r="110" s="1" customFormat="1" ht="12.75">
      <c r="G110" s="27"/>
    </row>
    <row r="111" s="1" customFormat="1" ht="12.75">
      <c r="G111" s="27"/>
    </row>
    <row r="112" s="1" customFormat="1" ht="12.75">
      <c r="G112" s="27"/>
    </row>
    <row r="113" s="1" customFormat="1" ht="12.75">
      <c r="G113" s="27"/>
    </row>
    <row r="114" s="1" customFormat="1" ht="12.75">
      <c r="G114" s="27"/>
    </row>
    <row r="115" s="1" customFormat="1" ht="12.75">
      <c r="G115" s="27"/>
    </row>
    <row r="116" s="1" customFormat="1" ht="12.75">
      <c r="G116" s="27"/>
    </row>
    <row r="117" s="1" customFormat="1" ht="12.75">
      <c r="G117" s="27"/>
    </row>
    <row r="118" s="1" customFormat="1" ht="12.75">
      <c r="G118" s="27"/>
    </row>
    <row r="119" s="1" customFormat="1" ht="12.75">
      <c r="G119" s="27"/>
    </row>
    <row r="120" s="1" customFormat="1" ht="12.75">
      <c r="G120" s="27"/>
    </row>
    <row r="121" s="1" customFormat="1" ht="12.75">
      <c r="G121" s="27"/>
    </row>
    <row r="122" s="1" customFormat="1" ht="12.75">
      <c r="G122" s="27"/>
    </row>
    <row r="123" s="1" customFormat="1" ht="12.75">
      <c r="G123" s="27"/>
    </row>
    <row r="124" s="1" customFormat="1" ht="12.75">
      <c r="G124" s="27"/>
    </row>
    <row r="125" s="1" customFormat="1" ht="12.75">
      <c r="G125" s="27"/>
    </row>
    <row r="126" s="1" customFormat="1" ht="12.75">
      <c r="G126" s="27"/>
    </row>
    <row r="127" s="1" customFormat="1" ht="12.75">
      <c r="G127" s="27"/>
    </row>
    <row r="128" s="1" customFormat="1" ht="12.75">
      <c r="G128" s="27"/>
    </row>
    <row r="129" s="1" customFormat="1" ht="12.75">
      <c r="G129" s="27"/>
    </row>
    <row r="130" s="1" customFormat="1" ht="12.75">
      <c r="G130" s="27"/>
    </row>
    <row r="131" s="1" customFormat="1" ht="12.75">
      <c r="G131" s="27"/>
    </row>
    <row r="132" s="1" customFormat="1" ht="12.75">
      <c r="G132" s="27"/>
    </row>
    <row r="133" s="1" customFormat="1" ht="12.75">
      <c r="G133" s="27"/>
    </row>
    <row r="134" s="1" customFormat="1" ht="12.75">
      <c r="G134" s="27"/>
    </row>
    <row r="135" s="1" customFormat="1" ht="12.75">
      <c r="G135" s="27"/>
    </row>
    <row r="136" s="1" customFormat="1" ht="12.75">
      <c r="G136" s="27"/>
    </row>
    <row r="137" s="1" customFormat="1" ht="12.75">
      <c r="G137" s="27"/>
    </row>
    <row r="138" s="1" customFormat="1" ht="12.75">
      <c r="G138" s="27"/>
    </row>
    <row r="139" s="1" customFormat="1" ht="12.75">
      <c r="G139" s="27"/>
    </row>
    <row r="140" s="1" customFormat="1" ht="12.75">
      <c r="G140" s="27"/>
    </row>
    <row r="141" s="1" customFormat="1" ht="12.75">
      <c r="G141" s="27"/>
    </row>
    <row r="142" s="1" customFormat="1" ht="12.75">
      <c r="G142" s="27"/>
    </row>
    <row r="143" s="1" customFormat="1" ht="12.75">
      <c r="G143" s="27"/>
    </row>
    <row r="144" s="1" customFormat="1" ht="12.75">
      <c r="G144" s="27"/>
    </row>
    <row r="145" s="1" customFormat="1" ht="12.75">
      <c r="G145" s="27"/>
    </row>
    <row r="146" s="1" customFormat="1" ht="12.75">
      <c r="G146" s="27"/>
    </row>
    <row r="147" s="1" customFormat="1" ht="12.75">
      <c r="G147" s="27"/>
    </row>
    <row r="148" s="1" customFormat="1" ht="12.75">
      <c r="G148" s="27"/>
    </row>
    <row r="149" s="1" customFormat="1" ht="12.75">
      <c r="G149" s="27"/>
    </row>
    <row r="150" s="1" customFormat="1" ht="12.75">
      <c r="G150" s="27"/>
    </row>
    <row r="151" s="1" customFormat="1" ht="12.75">
      <c r="G151" s="27"/>
    </row>
    <row r="152" s="1" customFormat="1" ht="12.75">
      <c r="G152" s="27"/>
    </row>
    <row r="153" s="1" customFormat="1" ht="12.75">
      <c r="G153" s="27"/>
    </row>
    <row r="154" s="1" customFormat="1" ht="12.75">
      <c r="G154" s="27"/>
    </row>
    <row r="155" s="1" customFormat="1" ht="12.75">
      <c r="G155" s="27"/>
    </row>
    <row r="156" s="1" customFormat="1" ht="12.75">
      <c r="G156" s="27"/>
    </row>
    <row r="157" s="1" customFormat="1" ht="12.75">
      <c r="G157" s="27"/>
    </row>
    <row r="158" s="1" customFormat="1" ht="12.75">
      <c r="G158" s="27"/>
    </row>
    <row r="159" s="1" customFormat="1" ht="12.75">
      <c r="G159" s="27"/>
    </row>
    <row r="160" s="1" customFormat="1" ht="12.75">
      <c r="G160" s="27"/>
    </row>
    <row r="161" s="1" customFormat="1" ht="12.75">
      <c r="G161" s="27"/>
    </row>
    <row r="162" s="1" customFormat="1" ht="12.75">
      <c r="G162" s="27"/>
    </row>
  </sheetData>
  <printOptions/>
  <pageMargins left="0.75" right="0.75" top="0.5" bottom="0.75" header="0.5" footer="0.5"/>
  <pageSetup horizontalDpi="180" verticalDpi="18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5.421875" style="1" customWidth="1"/>
    <col min="2" max="2" width="15.57421875" style="1" customWidth="1"/>
    <col min="3" max="3" width="11.57421875" style="1" customWidth="1"/>
    <col min="4" max="4" width="3.7109375" style="1" customWidth="1"/>
    <col min="5" max="5" width="12.7109375" style="1" customWidth="1"/>
    <col min="6" max="6" width="3.7109375" style="1" customWidth="1"/>
    <col min="7" max="7" width="12.140625" style="1" customWidth="1"/>
    <col min="8" max="8" width="3.7109375" style="1" customWidth="1"/>
    <col min="9" max="9" width="12.57421875" style="1" customWidth="1"/>
    <col min="10" max="10" width="3.7109375" style="1" customWidth="1"/>
    <col min="11" max="11" width="14.28125" style="1" customWidth="1"/>
    <col min="12" max="12" width="3.7109375" style="1" customWidth="1"/>
    <col min="13" max="13" width="12.7109375" style="1" bestFit="1" customWidth="1"/>
    <col min="14" max="16384" width="9.140625" style="1" customWidth="1"/>
  </cols>
  <sheetData>
    <row r="1" spans="1:2" ht="16.5">
      <c r="A1" s="16" t="s">
        <v>41</v>
      </c>
      <c r="B1" s="16"/>
    </row>
    <row r="2" spans="1:2" ht="12.75">
      <c r="A2" s="5" t="s">
        <v>42</v>
      </c>
      <c r="B2" s="5"/>
    </row>
    <row r="3" spans="1:2" ht="12.75">
      <c r="A3" s="5"/>
      <c r="B3" s="5"/>
    </row>
    <row r="4" spans="1:2" ht="12.75">
      <c r="A4" s="5"/>
      <c r="B4" s="5"/>
    </row>
    <row r="5" spans="1:2" ht="12.75">
      <c r="A5" s="3" t="s">
        <v>116</v>
      </c>
      <c r="B5" s="3"/>
    </row>
    <row r="6" spans="1:4" ht="12.75">
      <c r="A6" s="3" t="s">
        <v>134</v>
      </c>
      <c r="B6" s="3"/>
      <c r="C6" s="3" t="str">
        <f>'BS'!B6</f>
        <v>31st December 2004</v>
      </c>
      <c r="D6" s="3"/>
    </row>
    <row r="7" spans="5:14" ht="12.75">
      <c r="E7" s="30"/>
      <c r="F7" s="8"/>
      <c r="G7" s="30"/>
      <c r="H7" s="30"/>
      <c r="I7" s="8"/>
      <c r="J7" s="8"/>
      <c r="K7" s="30"/>
      <c r="L7" s="8"/>
      <c r="M7" s="8"/>
      <c r="N7" s="8"/>
    </row>
    <row r="8" spans="5:14" ht="12.75">
      <c r="E8" s="8"/>
      <c r="F8" s="8"/>
      <c r="G8" s="8" t="s">
        <v>53</v>
      </c>
      <c r="H8" s="8"/>
      <c r="I8" s="8" t="s">
        <v>54</v>
      </c>
      <c r="J8" s="8"/>
      <c r="K8" s="8"/>
      <c r="L8" s="8"/>
      <c r="M8" s="8"/>
      <c r="N8" s="9"/>
    </row>
    <row r="9" spans="5:14" ht="12.75">
      <c r="E9" s="84" t="s">
        <v>11</v>
      </c>
      <c r="F9" s="8"/>
      <c r="G9" s="84" t="s">
        <v>55</v>
      </c>
      <c r="H9" s="8"/>
      <c r="I9" s="84" t="s">
        <v>56</v>
      </c>
      <c r="J9" s="8"/>
      <c r="K9" s="84" t="s">
        <v>57</v>
      </c>
      <c r="L9" s="8"/>
      <c r="M9" s="84" t="s">
        <v>58</v>
      </c>
      <c r="N9" s="9"/>
    </row>
    <row r="10" spans="5:14" ht="12.75">
      <c r="E10" s="8" t="s">
        <v>119</v>
      </c>
      <c r="F10" s="8"/>
      <c r="G10" s="8" t="s">
        <v>119</v>
      </c>
      <c r="H10" s="8"/>
      <c r="I10" s="8" t="s">
        <v>119</v>
      </c>
      <c r="J10" s="8"/>
      <c r="K10" s="8" t="s">
        <v>119</v>
      </c>
      <c r="L10" s="8"/>
      <c r="M10" s="8" t="s">
        <v>119</v>
      </c>
      <c r="N10" s="9"/>
    </row>
    <row r="11" spans="1:14" ht="12.75">
      <c r="A11" s="32" t="s">
        <v>117</v>
      </c>
      <c r="B11" s="32"/>
      <c r="C11" s="32"/>
      <c r="D11" s="32"/>
      <c r="E11" s="30"/>
      <c r="F11" s="30"/>
      <c r="G11" s="30"/>
      <c r="H11" s="30"/>
      <c r="I11" s="30"/>
      <c r="J11" s="30"/>
      <c r="K11" s="30"/>
      <c r="L11" s="30"/>
      <c r="M11" s="30"/>
      <c r="N11" s="9"/>
    </row>
    <row r="12" spans="1:41" s="32" customFormat="1" ht="12.75">
      <c r="A12" s="31" t="str">
        <f>C6</f>
        <v>31st December 2004</v>
      </c>
      <c r="B12" s="85"/>
      <c r="C12" s="31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</row>
    <row r="13" spans="5:41" s="32" customFormat="1" ht="12.75"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ht="12.75">
      <c r="A14" s="32"/>
      <c r="B14" s="32"/>
      <c r="C14" s="32"/>
      <c r="D14" s="32"/>
      <c r="E14" s="33"/>
      <c r="F14" s="33"/>
      <c r="G14" s="33"/>
      <c r="H14" s="33"/>
      <c r="I14" s="33"/>
      <c r="J14" s="33"/>
      <c r="K14" s="33"/>
      <c r="L14" s="33"/>
      <c r="M14" s="33"/>
      <c r="N14" s="35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</row>
    <row r="15" spans="1:41" ht="12.75">
      <c r="A15" s="43" t="s">
        <v>99</v>
      </c>
      <c r="B15" s="43"/>
      <c r="C15" s="32"/>
      <c r="D15" s="32"/>
      <c r="E15" s="33">
        <v>40000000</v>
      </c>
      <c r="F15" s="33"/>
      <c r="G15" s="33">
        <v>939803</v>
      </c>
      <c r="H15" s="33"/>
      <c r="I15" s="33">
        <v>718321</v>
      </c>
      <c r="J15" s="33"/>
      <c r="K15" s="33">
        <v>7164188</v>
      </c>
      <c r="L15" s="33"/>
      <c r="M15" s="33">
        <f>SUM(E15:K15)</f>
        <v>48822312</v>
      </c>
      <c r="N15" s="35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</row>
    <row r="16" spans="1:41" ht="12.75">
      <c r="A16" s="43" t="s">
        <v>59</v>
      </c>
      <c r="B16" s="43"/>
      <c r="C16" s="32"/>
      <c r="D16" s="32"/>
      <c r="E16" s="37">
        <v>0</v>
      </c>
      <c r="F16" s="37"/>
      <c r="G16" s="37">
        <v>0</v>
      </c>
      <c r="H16" s="37"/>
      <c r="I16" s="37">
        <v>0</v>
      </c>
      <c r="J16" s="37"/>
      <c r="K16" s="37">
        <v>-30023</v>
      </c>
      <c r="L16" s="37"/>
      <c r="M16" s="37">
        <f>SUM(E16:K16)</f>
        <v>-30023</v>
      </c>
      <c r="N16" s="35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</row>
    <row r="17" spans="1:41" ht="12.75">
      <c r="A17" s="32"/>
      <c r="B17" s="32"/>
      <c r="C17" s="32"/>
      <c r="D17" s="32"/>
      <c r="E17" s="33">
        <f>SUM(E15:E16)</f>
        <v>40000000</v>
      </c>
      <c r="F17" s="33"/>
      <c r="G17" s="33">
        <f>SUM(G15:G16)</f>
        <v>939803</v>
      </c>
      <c r="H17" s="33"/>
      <c r="I17" s="33">
        <f>SUM(I15:I16)</f>
        <v>718321</v>
      </c>
      <c r="J17" s="33"/>
      <c r="K17" s="33">
        <f>SUM(K15:K16)</f>
        <v>7134165</v>
      </c>
      <c r="L17" s="33"/>
      <c r="M17" s="33">
        <f>SUM(M15:M16)</f>
        <v>48792289</v>
      </c>
      <c r="N17" s="35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</row>
    <row r="18" spans="1:41" ht="12.75">
      <c r="A18" s="32"/>
      <c r="B18" s="32"/>
      <c r="C18" s="32"/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5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</row>
    <row r="19" spans="1:41" ht="12.75">
      <c r="A19" s="32" t="s">
        <v>113</v>
      </c>
      <c r="B19" s="32"/>
      <c r="C19" s="32"/>
      <c r="D19" s="32"/>
      <c r="E19" s="33">
        <v>0</v>
      </c>
      <c r="F19" s="33"/>
      <c r="G19" s="33">
        <v>0</v>
      </c>
      <c r="H19" s="33"/>
      <c r="I19" s="33">
        <v>0</v>
      </c>
      <c r="J19" s="33"/>
      <c r="K19" s="33">
        <v>-1642550</v>
      </c>
      <c r="L19" s="33"/>
      <c r="M19" s="33">
        <f>SUM(E19:K19)</f>
        <v>-1642550</v>
      </c>
      <c r="N19" s="35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</row>
    <row r="20" spans="1:41" ht="12.75">
      <c r="A20" s="32"/>
      <c r="B20" s="32"/>
      <c r="C20" s="32"/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5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</row>
    <row r="21" spans="1:41" s="3" customFormat="1" ht="13.5" thickBot="1">
      <c r="A21" s="65" t="s">
        <v>112</v>
      </c>
      <c r="B21" s="66" t="str">
        <f>A12</f>
        <v>31st December 2004</v>
      </c>
      <c r="C21" s="66"/>
      <c r="D21" s="66"/>
      <c r="E21" s="67">
        <f>SUM(E17:E20)</f>
        <v>40000000</v>
      </c>
      <c r="F21" s="67"/>
      <c r="G21" s="67">
        <f>SUM(G17:G20)</f>
        <v>939803</v>
      </c>
      <c r="H21" s="67"/>
      <c r="I21" s="67">
        <f>SUM(I17:I20)</f>
        <v>718321</v>
      </c>
      <c r="J21" s="67"/>
      <c r="K21" s="67">
        <f>SUM(K17:K20)</f>
        <v>5491615</v>
      </c>
      <c r="L21" s="67"/>
      <c r="M21" s="67">
        <f>SUM(M17:M20)</f>
        <v>47149739</v>
      </c>
      <c r="N21" s="3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</row>
    <row r="22" spans="1:41" ht="13.5" thickTop="1">
      <c r="A22" s="32"/>
      <c r="B22" s="32"/>
      <c r="C22" s="32"/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5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</row>
    <row r="23" spans="1:41" ht="12.75">
      <c r="A23" s="32"/>
      <c r="B23" s="32"/>
      <c r="C23" s="32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5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</row>
    <row r="24" spans="1:41" ht="12.75">
      <c r="A24" s="32"/>
      <c r="B24" s="32"/>
      <c r="C24" s="32"/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5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</row>
    <row r="25" spans="1:41" ht="12.75">
      <c r="A25" s="32"/>
      <c r="B25" s="32"/>
      <c r="C25" s="32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5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</row>
    <row r="26" spans="1:41" ht="12.75">
      <c r="A26" s="32"/>
      <c r="B26" s="32"/>
      <c r="C26" s="32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5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</row>
    <row r="27" spans="1:41" ht="12.75">
      <c r="A27" s="76" t="s">
        <v>52</v>
      </c>
      <c r="B27" s="76"/>
      <c r="C27" s="43"/>
      <c r="D27" s="43"/>
      <c r="E27" s="39"/>
      <c r="F27" s="39"/>
      <c r="G27" s="39"/>
      <c r="H27" s="39"/>
      <c r="I27" s="39"/>
      <c r="J27" s="39"/>
      <c r="K27" s="39"/>
      <c r="L27" s="39"/>
      <c r="M27" s="39"/>
      <c r="N27" s="73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</row>
    <row r="28" spans="1:14" ht="12.75">
      <c r="A28" s="76" t="s">
        <v>115</v>
      </c>
      <c r="B28" s="76"/>
      <c r="C28" s="76" t="s">
        <v>136</v>
      </c>
      <c r="D28" s="76"/>
      <c r="E28" s="75"/>
      <c r="F28" s="75"/>
      <c r="G28" s="75"/>
      <c r="H28" s="75"/>
      <c r="I28" s="75"/>
      <c r="J28" s="75"/>
      <c r="K28" s="75"/>
      <c r="L28" s="75"/>
      <c r="M28" s="75"/>
      <c r="N28" s="19"/>
    </row>
    <row r="29" spans="1:14" ht="12.75">
      <c r="A29" s="86"/>
      <c r="B29" s="86"/>
      <c r="C29" s="43"/>
      <c r="D29" s="43"/>
      <c r="E29" s="75"/>
      <c r="F29" s="75"/>
      <c r="G29" s="75"/>
      <c r="H29" s="75"/>
      <c r="I29" s="75"/>
      <c r="J29" s="75"/>
      <c r="K29" s="75"/>
      <c r="L29" s="75"/>
      <c r="M29" s="75"/>
      <c r="N29" s="19"/>
    </row>
    <row r="30" spans="1:14" ht="12.75">
      <c r="A30" s="43" t="s">
        <v>118</v>
      </c>
      <c r="B30" s="43"/>
      <c r="C30" s="43"/>
      <c r="D30" s="43"/>
      <c r="E30" s="75"/>
      <c r="F30" s="75"/>
      <c r="G30" s="75"/>
      <c r="H30" s="75"/>
      <c r="I30" s="75"/>
      <c r="J30" s="75"/>
      <c r="K30" s="75"/>
      <c r="L30" s="75"/>
      <c r="M30" s="75"/>
      <c r="N30" s="19"/>
    </row>
    <row r="31" spans="1:14" ht="12.75">
      <c r="A31" s="74" t="str">
        <f>C28</f>
        <v>31st December 2003</v>
      </c>
      <c r="B31" s="31"/>
      <c r="C31" s="74"/>
      <c r="D31" s="43"/>
      <c r="E31" s="75"/>
      <c r="F31" s="75"/>
      <c r="G31" s="75"/>
      <c r="H31" s="75"/>
      <c r="I31" s="75"/>
      <c r="J31" s="75"/>
      <c r="K31" s="75"/>
      <c r="L31" s="75"/>
      <c r="M31" s="75"/>
      <c r="N31" s="19"/>
    </row>
    <row r="32" spans="1:14" ht="12.75">
      <c r="A32" s="43"/>
      <c r="B32" s="43"/>
      <c r="C32" s="43"/>
      <c r="D32" s="43"/>
      <c r="E32" s="75"/>
      <c r="F32" s="75"/>
      <c r="G32" s="75"/>
      <c r="H32" s="75"/>
      <c r="I32" s="75"/>
      <c r="J32" s="75"/>
      <c r="K32" s="75"/>
      <c r="L32" s="75"/>
      <c r="M32" s="75"/>
      <c r="N32" s="19"/>
    </row>
    <row r="33" spans="1:14" ht="12.75">
      <c r="A33" s="43"/>
      <c r="B33" s="43"/>
      <c r="C33" s="43"/>
      <c r="D33" s="43"/>
      <c r="E33" s="75"/>
      <c r="F33" s="75"/>
      <c r="G33" s="75"/>
      <c r="H33" s="75"/>
      <c r="I33" s="75"/>
      <c r="J33" s="75"/>
      <c r="K33" s="75"/>
      <c r="L33" s="75"/>
      <c r="M33" s="75"/>
      <c r="N33" s="19"/>
    </row>
    <row r="34" spans="1:41" ht="12.75">
      <c r="A34" s="43" t="s">
        <v>100</v>
      </c>
      <c r="B34" s="43"/>
      <c r="C34" s="43"/>
      <c r="D34" s="43"/>
      <c r="E34" s="39">
        <v>40000000</v>
      </c>
      <c r="F34" s="39"/>
      <c r="G34" s="39">
        <v>939803</v>
      </c>
      <c r="H34" s="39"/>
      <c r="I34" s="39">
        <v>997321</v>
      </c>
      <c r="J34" s="39"/>
      <c r="K34" s="39">
        <v>9107584</v>
      </c>
      <c r="L34" s="39"/>
      <c r="M34" s="39">
        <f>SUM(E34:K34)</f>
        <v>51044708</v>
      </c>
      <c r="N34" s="73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</row>
    <row r="35" spans="1:41" ht="12.75">
      <c r="A35" s="43" t="s">
        <v>59</v>
      </c>
      <c r="B35" s="43"/>
      <c r="C35" s="43"/>
      <c r="D35" s="43"/>
      <c r="E35" s="40">
        <v>0</v>
      </c>
      <c r="F35" s="40"/>
      <c r="G35" s="40">
        <v>0</v>
      </c>
      <c r="H35" s="40"/>
      <c r="I35" s="40">
        <v>0</v>
      </c>
      <c r="J35" s="40"/>
      <c r="K35" s="40">
        <v>900000</v>
      </c>
      <c r="L35" s="40"/>
      <c r="M35" s="40">
        <f>SUM(E35:K35)</f>
        <v>900000</v>
      </c>
      <c r="N35" s="73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  <row r="36" spans="1:41" ht="12.75">
      <c r="A36" s="43"/>
      <c r="B36" s="43"/>
      <c r="C36" s="43"/>
      <c r="D36" s="43"/>
      <c r="E36" s="39">
        <f>SUM(E34:E35)</f>
        <v>40000000</v>
      </c>
      <c r="F36" s="39"/>
      <c r="G36" s="39">
        <f>SUM(G34:G35)</f>
        <v>939803</v>
      </c>
      <c r="H36" s="39"/>
      <c r="I36" s="39">
        <f>SUM(I34:I35)</f>
        <v>997321</v>
      </c>
      <c r="J36" s="39"/>
      <c r="K36" s="39">
        <f>SUM(K34:K35)</f>
        <v>10007584</v>
      </c>
      <c r="L36" s="39"/>
      <c r="M36" s="39">
        <f>SUM(M34:M35)</f>
        <v>51944708</v>
      </c>
      <c r="N36" s="73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</row>
    <row r="37" spans="1:41" ht="12.75">
      <c r="A37" s="43"/>
      <c r="B37" s="43"/>
      <c r="C37" s="43"/>
      <c r="D37" s="43"/>
      <c r="E37" s="39"/>
      <c r="F37" s="39"/>
      <c r="G37" s="39"/>
      <c r="H37" s="39"/>
      <c r="I37" s="39"/>
      <c r="J37" s="39"/>
      <c r="K37" s="39"/>
      <c r="L37" s="39"/>
      <c r="M37" s="39"/>
      <c r="N37" s="73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</row>
    <row r="38" spans="1:41" ht="12.75">
      <c r="A38" s="43" t="s">
        <v>60</v>
      </c>
      <c r="B38" s="43"/>
      <c r="C38" s="43"/>
      <c r="D38" s="43"/>
      <c r="E38" s="39">
        <v>0</v>
      </c>
      <c r="F38" s="39"/>
      <c r="G38" s="39">
        <v>0</v>
      </c>
      <c r="H38" s="39"/>
      <c r="I38" s="39">
        <v>0</v>
      </c>
      <c r="J38" s="39"/>
      <c r="K38" s="39">
        <v>0</v>
      </c>
      <c r="L38" s="39"/>
      <c r="M38" s="39">
        <f>SUM(E38:K38)</f>
        <v>0</v>
      </c>
      <c r="N38" s="73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</row>
    <row r="39" spans="1:41" ht="12.75">
      <c r="A39" s="43"/>
      <c r="B39" s="43"/>
      <c r="C39" s="43"/>
      <c r="D39" s="43"/>
      <c r="E39" s="39"/>
      <c r="F39" s="39"/>
      <c r="G39" s="39"/>
      <c r="H39" s="39"/>
      <c r="I39" s="39"/>
      <c r="J39" s="39"/>
      <c r="K39" s="39"/>
      <c r="L39" s="39"/>
      <c r="M39" s="39"/>
      <c r="N39" s="73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</row>
    <row r="40" spans="1:41" ht="12.75">
      <c r="A40" s="43" t="s">
        <v>114</v>
      </c>
      <c r="B40" s="43"/>
      <c r="C40" s="43"/>
      <c r="D40" s="43"/>
      <c r="E40" s="39">
        <v>0</v>
      </c>
      <c r="F40" s="39"/>
      <c r="G40" s="39">
        <v>0</v>
      </c>
      <c r="H40" s="39"/>
      <c r="I40" s="39">
        <v>0</v>
      </c>
      <c r="J40" s="39"/>
      <c r="K40" s="39">
        <v>-414628</v>
      </c>
      <c r="L40" s="39"/>
      <c r="M40" s="39">
        <f>SUM(E40:K40)</f>
        <v>-414628</v>
      </c>
      <c r="N40" s="73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</row>
    <row r="41" spans="1:41" ht="12.75">
      <c r="A41" s="43"/>
      <c r="B41" s="43"/>
      <c r="C41" s="43"/>
      <c r="D41" s="43"/>
      <c r="E41" s="39"/>
      <c r="F41" s="39"/>
      <c r="G41" s="39"/>
      <c r="H41" s="39"/>
      <c r="I41" s="39"/>
      <c r="J41" s="39"/>
      <c r="K41" s="39"/>
      <c r="L41" s="39"/>
      <c r="M41" s="39"/>
      <c r="N41" s="73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</row>
    <row r="42" spans="1:41" s="3" customFormat="1" ht="13.5" thickBot="1">
      <c r="A42" s="83" t="s">
        <v>111</v>
      </c>
      <c r="B42" s="76" t="str">
        <f>A31</f>
        <v>31st December 2003</v>
      </c>
      <c r="C42" s="76"/>
      <c r="D42" s="76"/>
      <c r="E42" s="77">
        <f>SUM(E36:E41)</f>
        <v>40000000</v>
      </c>
      <c r="F42" s="77"/>
      <c r="G42" s="77">
        <f>SUM(G36:G41)</f>
        <v>939803</v>
      </c>
      <c r="H42" s="77"/>
      <c r="I42" s="77">
        <f>SUM(I36:I41)</f>
        <v>997321</v>
      </c>
      <c r="J42" s="77"/>
      <c r="K42" s="77">
        <f>SUM(K36:K41)</f>
        <v>9592956</v>
      </c>
      <c r="L42" s="77"/>
      <c r="M42" s="77">
        <f>SUM(M36:M41)</f>
        <v>51530080</v>
      </c>
      <c r="N42" s="7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</row>
    <row r="43" spans="1:14" ht="13.5" thickTop="1">
      <c r="A43" s="43"/>
      <c r="B43" s="43"/>
      <c r="C43" s="43"/>
      <c r="D43" s="43"/>
      <c r="E43" s="75"/>
      <c r="F43" s="75"/>
      <c r="G43" s="75"/>
      <c r="H43" s="75"/>
      <c r="I43" s="75"/>
      <c r="J43" s="75"/>
      <c r="K43" s="75"/>
      <c r="L43" s="75"/>
      <c r="M43" s="75"/>
      <c r="N43" s="19"/>
    </row>
    <row r="44" spans="1:14" ht="12.75">
      <c r="A44" s="43"/>
      <c r="B44" s="43"/>
      <c r="C44" s="43"/>
      <c r="D44" s="43"/>
      <c r="E44" s="75"/>
      <c r="F44" s="75"/>
      <c r="G44" s="75"/>
      <c r="H44" s="75"/>
      <c r="I44" s="75"/>
      <c r="J44" s="75"/>
      <c r="K44" s="75"/>
      <c r="L44" s="75"/>
      <c r="M44" s="75"/>
      <c r="N44" s="19"/>
    </row>
    <row r="45" spans="1:21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1:21" ht="12.75">
      <c r="A46" s="72" t="s">
        <v>61</v>
      </c>
      <c r="B46" s="72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13" ht="12.75">
      <c r="A47" s="3" t="s">
        <v>133</v>
      </c>
      <c r="B47" s="3"/>
      <c r="M47" s="9" t="s">
        <v>139</v>
      </c>
    </row>
  </sheetData>
  <printOptions/>
  <pageMargins left="0.75" right="0.75" top="0.5" bottom="1" header="0.5" footer="0.5"/>
  <pageSetup fitToHeight="1" fitToWidth="1" horizontalDpi="180" verticalDpi="18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workbookViewId="0" topLeftCell="A5">
      <pane xSplit="3" ySplit="9" topLeftCell="D14" activePane="bottomRight" state="frozen"/>
      <selection pane="topLeft" activeCell="A5" sqref="A5"/>
      <selection pane="topRight" activeCell="D5" sqref="D5"/>
      <selection pane="bottomLeft" activeCell="A14" sqref="A14"/>
      <selection pane="bottomRight" activeCell="D14" sqref="D14"/>
    </sheetView>
  </sheetViews>
  <sheetFormatPr defaultColWidth="9.140625" defaultRowHeight="12.75"/>
  <cols>
    <col min="1" max="1" width="20.7109375" style="1" customWidth="1"/>
    <col min="2" max="3" width="13.28125" style="1" customWidth="1"/>
    <col min="4" max="4" width="13.7109375" style="36" customWidth="1"/>
    <col min="5" max="5" width="9.140625" style="36" customWidth="1"/>
    <col min="6" max="6" width="13.7109375" style="35" customWidth="1"/>
    <col min="7" max="7" width="8.8515625" style="41" customWidth="1"/>
    <col min="8" max="8" width="14.00390625" style="35" bestFit="1" customWidth="1"/>
    <col min="9" max="16384" width="9.140625" style="1" customWidth="1"/>
  </cols>
  <sheetData>
    <row r="1" spans="1:6" ht="16.5">
      <c r="A1" s="16" t="s">
        <v>41</v>
      </c>
      <c r="D1" s="69"/>
      <c r="E1" s="69"/>
      <c r="F1" s="69"/>
    </row>
    <row r="2" spans="1:6" ht="12.75">
      <c r="A2" s="5" t="s">
        <v>42</v>
      </c>
      <c r="D2" s="69"/>
      <c r="E2" s="69"/>
      <c r="F2" s="69"/>
    </row>
    <row r="3" spans="1:6" ht="12.75">
      <c r="A3" s="5"/>
      <c r="D3" s="69"/>
      <c r="E3" s="69"/>
      <c r="F3" s="69"/>
    </row>
    <row r="4" spans="1:6" ht="12.75">
      <c r="A4" s="5"/>
      <c r="D4" s="69"/>
      <c r="E4" s="69"/>
      <c r="F4" s="69"/>
    </row>
    <row r="5" ht="12.75">
      <c r="A5" s="3" t="s">
        <v>123</v>
      </c>
    </row>
    <row r="6" spans="1:2" ht="12.75">
      <c r="A6" s="3" t="str">
        <f>'CF-CIE'!A6</f>
        <v>For the 3rd quarter ended </v>
      </c>
      <c r="B6" s="3" t="str">
        <f>'CF-CIE'!C6</f>
        <v>31st December 2004</v>
      </c>
    </row>
    <row r="7" ht="12.75">
      <c r="H7" s="33"/>
    </row>
    <row r="8" spans="4:8" ht="15">
      <c r="D8" s="93">
        <v>2004</v>
      </c>
      <c r="E8" s="94"/>
      <c r="F8" s="93">
        <v>2003</v>
      </c>
      <c r="G8" s="42"/>
      <c r="H8" s="51"/>
    </row>
    <row r="9" spans="4:8" ht="12.75">
      <c r="D9" s="35" t="s">
        <v>137</v>
      </c>
      <c r="F9" s="35" t="str">
        <f>D9</f>
        <v>9  month ended </v>
      </c>
      <c r="H9" s="33"/>
    </row>
    <row r="10" spans="4:8" ht="12.75">
      <c r="D10" s="97">
        <f>PL!D12</f>
        <v>38352</v>
      </c>
      <c r="E10" s="98"/>
      <c r="F10" s="97">
        <f>PL!F12</f>
        <v>37986</v>
      </c>
      <c r="H10" s="52"/>
    </row>
    <row r="11" spans="4:8" ht="12.75">
      <c r="D11" s="35" t="s">
        <v>107</v>
      </c>
      <c r="F11" s="35" t="s">
        <v>107</v>
      </c>
      <c r="H11" s="33"/>
    </row>
    <row r="12" spans="4:8" ht="12.75">
      <c r="D12" s="38"/>
      <c r="H12" s="53"/>
    </row>
    <row r="13" spans="4:8" ht="12.75">
      <c r="D13" s="35"/>
      <c r="H13" s="33"/>
    </row>
    <row r="14" spans="1:8" ht="12.75">
      <c r="A14" s="1" t="s">
        <v>140</v>
      </c>
      <c r="D14" s="35">
        <f>PL!H34</f>
        <v>-1642.497</v>
      </c>
      <c r="F14" s="35">
        <v>-414.627</v>
      </c>
      <c r="H14" s="33"/>
    </row>
    <row r="15" spans="4:8" ht="12.75">
      <c r="D15" s="35"/>
      <c r="H15" s="33"/>
    </row>
    <row r="16" spans="1:8" ht="12.75">
      <c r="A16" s="1" t="s">
        <v>62</v>
      </c>
      <c r="D16" s="35"/>
      <c r="F16" s="37"/>
      <c r="H16" s="33"/>
    </row>
    <row r="17" spans="1:8" ht="12.75">
      <c r="A17" s="43" t="s">
        <v>105</v>
      </c>
      <c r="D17" s="44">
        <v>-25.08</v>
      </c>
      <c r="F17" s="71">
        <v>0</v>
      </c>
      <c r="H17" s="33"/>
    </row>
    <row r="18" spans="1:8" ht="12.75">
      <c r="A18" s="43" t="s">
        <v>106</v>
      </c>
      <c r="D18" s="48">
        <v>-30</v>
      </c>
      <c r="F18" s="71">
        <v>0</v>
      </c>
      <c r="H18" s="33"/>
    </row>
    <row r="19" spans="1:8" ht="12.75">
      <c r="A19" s="43" t="s">
        <v>63</v>
      </c>
      <c r="D19" s="45">
        <v>3670.34</v>
      </c>
      <c r="F19" s="45">
        <v>3678.546</v>
      </c>
      <c r="H19" s="33"/>
    </row>
    <row r="20" spans="1:8" ht="12.75">
      <c r="A20" s="43" t="s">
        <v>64</v>
      </c>
      <c r="D20" s="45">
        <v>-218.39</v>
      </c>
      <c r="F20" s="45">
        <v>-136.958</v>
      </c>
      <c r="H20" s="33"/>
    </row>
    <row r="21" spans="1:8" ht="12.75">
      <c r="A21" s="43" t="s">
        <v>65</v>
      </c>
      <c r="D21" s="45">
        <v>286.25</v>
      </c>
      <c r="F21" s="45">
        <v>432.019</v>
      </c>
      <c r="H21" s="33"/>
    </row>
    <row r="22" spans="1:8" ht="12.75">
      <c r="A22" s="43" t="s">
        <v>101</v>
      </c>
      <c r="D22" s="71">
        <v>0</v>
      </c>
      <c r="F22" s="71">
        <v>0</v>
      </c>
      <c r="H22" s="33"/>
    </row>
    <row r="23" spans="1:8" ht="12.75">
      <c r="A23" s="43" t="s">
        <v>102</v>
      </c>
      <c r="D23" s="71">
        <v>0</v>
      </c>
      <c r="F23" s="71">
        <v>0</v>
      </c>
      <c r="H23" s="33"/>
    </row>
    <row r="24" spans="1:8" ht="12.75">
      <c r="A24" s="43" t="s">
        <v>103</v>
      </c>
      <c r="D24" s="71">
        <v>0</v>
      </c>
      <c r="F24" s="71">
        <v>0</v>
      </c>
      <c r="H24" s="33"/>
    </row>
    <row r="25" spans="1:8" ht="12.75">
      <c r="A25" s="43" t="s">
        <v>104</v>
      </c>
      <c r="D25" s="45">
        <v>-957.86</v>
      </c>
      <c r="F25" s="45"/>
      <c r="H25" s="33"/>
    </row>
    <row r="26" spans="1:8" ht="12.75">
      <c r="A26" s="43" t="s">
        <v>66</v>
      </c>
      <c r="D26" s="45">
        <v>57.3</v>
      </c>
      <c r="F26" s="45">
        <v>57.318</v>
      </c>
      <c r="H26" s="33"/>
    </row>
    <row r="27" spans="1:8" ht="12.75">
      <c r="A27" s="43" t="s">
        <v>67</v>
      </c>
      <c r="D27" s="46">
        <v>232.3</v>
      </c>
      <c r="F27" s="46">
        <v>63.3</v>
      </c>
      <c r="H27" s="33"/>
    </row>
    <row r="28" spans="4:8" ht="12.75">
      <c r="D28" s="35">
        <f>SUM(D17:D27)</f>
        <v>3014.8600000000006</v>
      </c>
      <c r="F28" s="33">
        <f>SUM(F17:F27)</f>
        <v>4094.2250000000004</v>
      </c>
      <c r="H28" s="33"/>
    </row>
    <row r="29" spans="4:8" ht="12.75">
      <c r="D29" s="37"/>
      <c r="F29" s="37"/>
      <c r="H29" s="33"/>
    </row>
    <row r="30" spans="1:8" ht="12.75">
      <c r="A30" s="1" t="s">
        <v>68</v>
      </c>
      <c r="D30" s="35">
        <f>+D14+D28</f>
        <v>1372.3630000000005</v>
      </c>
      <c r="F30" s="35">
        <f>+F14+F28</f>
        <v>3679.5980000000004</v>
      </c>
      <c r="H30" s="33"/>
    </row>
    <row r="31" spans="4:8" ht="12.75">
      <c r="D31" s="35"/>
      <c r="H31" s="33"/>
    </row>
    <row r="32" spans="1:4" ht="12.75">
      <c r="A32" s="1" t="s">
        <v>69</v>
      </c>
      <c r="D32" s="35"/>
    </row>
    <row r="33" spans="1:8" ht="12.75">
      <c r="A33" s="1" t="s">
        <v>70</v>
      </c>
      <c r="D33" s="44">
        <f>'BS'!G21-'BS'!E21</f>
        <v>-3406.2760000000003</v>
      </c>
      <c r="F33" s="44">
        <v>-150.399</v>
      </c>
      <c r="H33" s="63"/>
    </row>
    <row r="34" spans="1:8" ht="12.75">
      <c r="A34" s="1" t="s">
        <v>71</v>
      </c>
      <c r="D34" s="48">
        <f>(SUM('BS'!G22:'BS'!G23)-SUM('BS'!E22:'BS'!E23)-D25)+(+'BS'!G25-'BS'!E25-D27-D42)</f>
        <v>3068.4399999999987</v>
      </c>
      <c r="F34" s="45">
        <v>-1043.621</v>
      </c>
      <c r="H34" s="63"/>
    </row>
    <row r="35" spans="1:8" ht="12.75">
      <c r="A35" s="1" t="s">
        <v>72</v>
      </c>
      <c r="D35" s="48">
        <f>-SUM('BS'!G30:'BS'!G31)+SUM('BS'!E30:'BS'!E31)</f>
        <v>-408.619999999999</v>
      </c>
      <c r="F35" s="45">
        <v>-1313.674</v>
      </c>
      <c r="H35" s="63"/>
    </row>
    <row r="36" spans="1:8" ht="12.75">
      <c r="A36" s="1" t="s">
        <v>73</v>
      </c>
      <c r="C36" s="79"/>
      <c r="D36" s="80">
        <v>0</v>
      </c>
      <c r="E36" s="79"/>
      <c r="F36" s="80">
        <v>0</v>
      </c>
      <c r="H36" s="63"/>
    </row>
    <row r="37" spans="4:8" ht="12.75">
      <c r="D37" s="35">
        <f>SUM(D33:D36)</f>
        <v>-746.4560000000006</v>
      </c>
      <c r="F37" s="35">
        <f>SUM(F33:F36)</f>
        <v>-2507.694</v>
      </c>
      <c r="H37" s="63"/>
    </row>
    <row r="38" spans="4:8" ht="12.75">
      <c r="D38" s="35"/>
      <c r="H38" s="63"/>
    </row>
    <row r="39" spans="1:8" ht="12.75">
      <c r="A39" s="1" t="s">
        <v>74</v>
      </c>
      <c r="D39" s="35">
        <f>+D30+D37</f>
        <v>625.9069999999999</v>
      </c>
      <c r="F39" s="35">
        <f>+F30+F37</f>
        <v>1171.9040000000005</v>
      </c>
      <c r="H39" s="33"/>
    </row>
    <row r="40" spans="4:8" ht="12.75">
      <c r="D40" s="35"/>
      <c r="H40" s="33"/>
    </row>
    <row r="41" spans="1:8" ht="12.75">
      <c r="A41" s="1" t="s">
        <v>75</v>
      </c>
      <c r="D41" s="35">
        <f>-D21</f>
        <v>-286.25</v>
      </c>
      <c r="F41" s="35">
        <v>-432.019</v>
      </c>
      <c r="H41" s="33"/>
    </row>
    <row r="42" spans="1:8" ht="12.75">
      <c r="A42" s="1" t="s">
        <v>76</v>
      </c>
      <c r="D42" s="35">
        <v>-504.67</v>
      </c>
      <c r="F42" s="35">
        <v>-504.666</v>
      </c>
      <c r="H42" s="33"/>
    </row>
    <row r="43" spans="4:8" ht="12.75">
      <c r="D43" s="35"/>
      <c r="H43" s="33"/>
    </row>
    <row r="44" spans="1:8" ht="12.75">
      <c r="A44" s="1" t="s">
        <v>77</v>
      </c>
      <c r="D44" s="47">
        <f>SUM(D39:D43)</f>
        <v>-165.0130000000001</v>
      </c>
      <c r="F44" s="47">
        <f>SUM(F39:F43)</f>
        <v>235.21900000000045</v>
      </c>
      <c r="H44" s="33"/>
    </row>
    <row r="45" spans="4:8" ht="12.75">
      <c r="D45" s="35"/>
      <c r="H45" s="33"/>
    </row>
    <row r="46" spans="1:8" ht="12.75">
      <c r="A46" s="1" t="s">
        <v>78</v>
      </c>
      <c r="D46" s="35"/>
      <c r="H46" s="33"/>
    </row>
    <row r="47" spans="1:8" ht="12.75">
      <c r="A47" s="1" t="s">
        <v>79</v>
      </c>
      <c r="D47" s="44">
        <v>-1074.82</v>
      </c>
      <c r="F47" s="44">
        <v>-388.694</v>
      </c>
      <c r="H47" s="33"/>
    </row>
    <row r="48" spans="1:8" ht="12.75">
      <c r="A48" s="1" t="s">
        <v>80</v>
      </c>
      <c r="D48" s="45" t="s">
        <v>124</v>
      </c>
      <c r="F48" s="45"/>
      <c r="H48" s="33"/>
    </row>
    <row r="49" spans="1:8" ht="12.75">
      <c r="A49" s="1" t="s">
        <v>81</v>
      </c>
      <c r="D49" s="45">
        <v>74.75</v>
      </c>
      <c r="F49" s="45">
        <v>66.086</v>
      </c>
      <c r="H49" s="33"/>
    </row>
    <row r="50" spans="1:6" ht="12.75">
      <c r="A50" s="1" t="s">
        <v>82</v>
      </c>
      <c r="D50" s="71">
        <v>0</v>
      </c>
      <c r="E50" s="79"/>
      <c r="F50" s="71">
        <v>0</v>
      </c>
    </row>
    <row r="51" spans="1:6" ht="12.75">
      <c r="A51" s="43" t="s">
        <v>83</v>
      </c>
      <c r="D51" s="46">
        <v>218.39</v>
      </c>
      <c r="F51" s="46">
        <v>136.958</v>
      </c>
    </row>
    <row r="52" spans="1:8" ht="12.75">
      <c r="A52" s="1" t="s">
        <v>84</v>
      </c>
      <c r="D52" s="35">
        <f>SUM(D47:D51)</f>
        <v>-781.68</v>
      </c>
      <c r="F52" s="35">
        <f>SUM(F47:F51)</f>
        <v>-185.65</v>
      </c>
      <c r="H52" s="33"/>
    </row>
    <row r="53" spans="4:8" ht="12.75">
      <c r="D53" s="35"/>
      <c r="H53" s="33"/>
    </row>
    <row r="54" spans="1:8" ht="12.75">
      <c r="A54" s="1" t="s">
        <v>85</v>
      </c>
      <c r="D54" s="35"/>
      <c r="H54" s="33"/>
    </row>
    <row r="55" spans="1:8" ht="12.75">
      <c r="A55" s="1" t="s">
        <v>86</v>
      </c>
      <c r="D55" s="44">
        <v>2755</v>
      </c>
      <c r="F55" s="81">
        <v>0</v>
      </c>
      <c r="H55" s="33"/>
    </row>
    <row r="56" spans="1:8" ht="12.75">
      <c r="A56" s="1" t="s">
        <v>87</v>
      </c>
      <c r="D56" s="45">
        <v>-1384.08</v>
      </c>
      <c r="F56" s="71">
        <v>0</v>
      </c>
      <c r="H56" s="33"/>
    </row>
    <row r="57" spans="1:8" ht="12.75">
      <c r="A57" s="1" t="s">
        <v>88</v>
      </c>
      <c r="D57" s="45">
        <v>-1013.64</v>
      </c>
      <c r="F57" s="48">
        <v>553.153</v>
      </c>
      <c r="H57" s="33"/>
    </row>
    <row r="58" spans="1:8" ht="12.75">
      <c r="A58" s="1" t="s">
        <v>89</v>
      </c>
      <c r="D58" s="80">
        <v>0</v>
      </c>
      <c r="E58" s="79"/>
      <c r="F58" s="80">
        <v>0</v>
      </c>
      <c r="H58" s="33"/>
    </row>
    <row r="59" spans="1:8" ht="12.75">
      <c r="A59" s="1" t="s">
        <v>90</v>
      </c>
      <c r="D59" s="35">
        <f>SUM(D55:D58)</f>
        <v>357.2800000000001</v>
      </c>
      <c r="F59" s="35">
        <f>SUM(F55:F58)</f>
        <v>553.153</v>
      </c>
      <c r="H59" s="33"/>
    </row>
    <row r="60" spans="4:8" ht="12.75">
      <c r="D60" s="35"/>
      <c r="H60" s="33"/>
    </row>
    <row r="61" spans="1:8" ht="12.75">
      <c r="A61" s="1" t="s">
        <v>91</v>
      </c>
      <c r="D61" s="35">
        <f>+D44+D52+D59</f>
        <v>-589.4129999999999</v>
      </c>
      <c r="F61" s="35">
        <f>+F44+F52+F59</f>
        <v>602.7220000000004</v>
      </c>
      <c r="H61" s="33"/>
    </row>
    <row r="62" spans="3:8" ht="12.75">
      <c r="C62" s="36"/>
      <c r="D62" s="35"/>
      <c r="H62" s="33"/>
    </row>
    <row r="63" spans="1:8" ht="12.75">
      <c r="A63" s="1" t="s">
        <v>92</v>
      </c>
      <c r="D63" s="35">
        <v>10177</v>
      </c>
      <c r="F63" s="35">
        <v>9745.374</v>
      </c>
      <c r="H63" s="33"/>
    </row>
    <row r="64" spans="4:8" ht="12.75">
      <c r="D64" s="35"/>
      <c r="H64" s="33"/>
    </row>
    <row r="65" spans="1:8" ht="12.75">
      <c r="A65" s="1" t="s">
        <v>93</v>
      </c>
      <c r="D65" s="47">
        <f>SUM(D61:D63)</f>
        <v>9587.587</v>
      </c>
      <c r="F65" s="47">
        <f>SUM(F61:F63)</f>
        <v>10348.096</v>
      </c>
      <c r="H65" s="33"/>
    </row>
    <row r="66" ht="12.75">
      <c r="H66" s="33"/>
    </row>
    <row r="67" spans="6:8" ht="12.75">
      <c r="F67" s="70"/>
      <c r="H67" s="49"/>
    </row>
    <row r="68" spans="1:8" ht="12.75">
      <c r="A68" s="3" t="s">
        <v>94</v>
      </c>
      <c r="F68" s="50"/>
      <c r="H68" s="50"/>
    </row>
    <row r="69" ht="12.75">
      <c r="A69" s="3" t="s">
        <v>132</v>
      </c>
    </row>
    <row r="70" spans="1:9" ht="12.75">
      <c r="A70" s="4"/>
      <c r="H70" s="35" t="s">
        <v>95</v>
      </c>
      <c r="I70" s="35"/>
    </row>
    <row r="71" ht="12.75"/>
    <row r="72" ht="12.75">
      <c r="A72" s="4"/>
    </row>
    <row r="75" ht="12.75"/>
    <row r="76" ht="12.75"/>
    <row r="77" ht="12.75"/>
    <row r="78" ht="12.75"/>
  </sheetData>
  <printOptions/>
  <pageMargins left="0.75" right="0.5" top="0.5" bottom="1" header="0.5" footer="0.5"/>
  <pageSetup fitToHeight="1" fitToWidth="1" horizontalDpi="180" verticalDpi="18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Lin Kim Joo</cp:lastModifiedBy>
  <cp:lastPrinted>2005-02-17T03:28:34Z</cp:lastPrinted>
  <dcterms:created xsi:type="dcterms:W3CDTF">1999-10-15T08:00:31Z</dcterms:created>
  <dcterms:modified xsi:type="dcterms:W3CDTF">2005-02-17T03:28:36Z</dcterms:modified>
  <cp:category/>
  <cp:version/>
  <cp:contentType/>
  <cp:contentStatus/>
</cp:coreProperties>
</file>